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640" yWindow="4470" windowWidth="21720" windowHeight="9315"/>
  </bookViews>
  <sheets>
    <sheet name="Informe Anual CGM" sheetId="2" r:id="rId1"/>
    <sheet name="ANEXO 1" sheetId="5" r:id="rId2"/>
    <sheet name="ANEXO 2" sheetId="4" r:id="rId3"/>
    <sheet name="ANEXO 3" sheetId="6" r:id="rId4"/>
    <sheet name="Instrucciones" sheetId="11" r:id="rId5"/>
  </sheets>
  <externalReferences>
    <externalReference r:id="rId6"/>
    <externalReference r:id="rId7"/>
  </externalReferences>
  <definedNames>
    <definedName name="_xlnm.Print_Area" localSheetId="1">'ANEXO 1'!$A$1:$I$61</definedName>
    <definedName name="_xlnm.Print_Area" localSheetId="2">'ANEXO 2'!$A$1:$I$40</definedName>
    <definedName name="_xlnm.Print_Area" localSheetId="3">'ANEXO 3'!$A$1:$J$61</definedName>
    <definedName name="_xlnm.Print_Area" localSheetId="0">'Informe Anual CGM'!$A$1:$O$318</definedName>
    <definedName name="_xlnm.Print_Area" localSheetId="4">Instrucciones!$A$1:$K$24</definedName>
    <definedName name="_xlnm.Print_Titles" localSheetId="1">'ANEXO 1'!$2:$11</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45621"/>
</workbook>
</file>

<file path=xl/calcChain.xml><?xml version="1.0" encoding="utf-8"?>
<calcChain xmlns="http://schemas.openxmlformats.org/spreadsheetml/2006/main">
  <c r="D269" i="2" l="1"/>
  <c r="E127" i="2"/>
  <c r="E123" i="2"/>
  <c r="E121" i="2"/>
  <c r="C121" i="2" l="1"/>
  <c r="H66" i="2" l="1"/>
  <c r="L121" i="2" l="1"/>
  <c r="L127" i="2"/>
  <c r="K127" i="2"/>
  <c r="L123" i="2"/>
  <c r="K123" i="2"/>
  <c r="K121" i="2"/>
  <c r="C127" i="2"/>
  <c r="C123" i="2"/>
  <c r="E183" i="2" l="1"/>
  <c r="E182" i="2"/>
  <c r="E181" i="2"/>
  <c r="E180" i="2"/>
  <c r="E179" i="2"/>
  <c r="E178" i="2"/>
  <c r="E177" i="2"/>
  <c r="E176" i="2"/>
  <c r="E175" i="2"/>
  <c r="E174" i="2"/>
  <c r="E173" i="2"/>
  <c r="E172" i="2"/>
  <c r="F270" i="2" l="1"/>
  <c r="E270" i="2"/>
  <c r="D270" i="2"/>
  <c r="C270" i="2"/>
  <c r="F269" i="2"/>
  <c r="E269" i="2"/>
  <c r="C269" i="2"/>
  <c r="F268" i="2"/>
  <c r="E268" i="2"/>
  <c r="D268" i="2"/>
  <c r="C17" i="5" l="1"/>
  <c r="C16" i="5"/>
  <c r="C15" i="5"/>
  <c r="C14" i="5"/>
  <c r="C13" i="5"/>
  <c r="C12" i="5"/>
  <c r="I98" i="2" l="1"/>
  <c r="I97" i="2"/>
  <c r="I96" i="2"/>
  <c r="I95" i="2"/>
  <c r="I93" i="2"/>
  <c r="I92" i="2"/>
  <c r="G98" i="2"/>
  <c r="G97" i="2"/>
  <c r="G96" i="2"/>
  <c r="G95" i="2"/>
  <c r="G94" i="2"/>
  <c r="G93" i="2"/>
  <c r="G92" i="2"/>
  <c r="E98" i="2"/>
  <c r="E97" i="2"/>
  <c r="E96" i="2"/>
  <c r="E95" i="2"/>
  <c r="E94" i="2"/>
  <c r="E93" i="2"/>
  <c r="E92" i="2"/>
  <c r="C98" i="2"/>
  <c r="C97" i="2"/>
  <c r="C96" i="2"/>
  <c r="C95" i="2"/>
  <c r="C94" i="2"/>
  <c r="C93" i="2"/>
  <c r="J18" i="2" l="1"/>
  <c r="J17" i="2"/>
  <c r="J16" i="2"/>
  <c r="J15" i="2"/>
  <c r="J13" i="2"/>
  <c r="J12" i="2"/>
  <c r="I18" i="2"/>
  <c r="I17" i="2"/>
  <c r="I16" i="2"/>
  <c r="I15" i="2"/>
  <c r="I13" i="2"/>
  <c r="I12" i="2"/>
  <c r="H18" i="2"/>
  <c r="H17" i="2"/>
  <c r="H16" i="2"/>
  <c r="H15" i="2"/>
  <c r="H13" i="2"/>
  <c r="H12" i="2"/>
  <c r="G17" i="2"/>
  <c r="G16" i="2"/>
  <c r="G15" i="2"/>
  <c r="G13" i="2"/>
  <c r="G12" i="2"/>
  <c r="F18" i="2"/>
  <c r="F17" i="2"/>
  <c r="F16" i="2"/>
  <c r="F14" i="2"/>
  <c r="F13" i="2"/>
  <c r="F12" i="2"/>
  <c r="E18" i="2"/>
  <c r="E17" i="2"/>
  <c r="E16" i="2"/>
  <c r="E14" i="2"/>
  <c r="E13" i="2"/>
  <c r="E12" i="2"/>
  <c r="D18" i="2"/>
  <c r="D17" i="2"/>
  <c r="D16" i="2"/>
  <c r="D15" i="2"/>
  <c r="D14" i="2"/>
  <c r="D13" i="2"/>
  <c r="D12" i="2"/>
  <c r="C18" i="2"/>
  <c r="C17" i="2"/>
  <c r="C16" i="2"/>
  <c r="C15" i="2"/>
  <c r="C14" i="2"/>
  <c r="C13" i="2"/>
  <c r="C12" i="2"/>
  <c r="N128" i="2" l="1"/>
  <c r="N127" i="2"/>
  <c r="N126" i="2"/>
  <c r="N125" i="2"/>
  <c r="N124" i="2"/>
  <c r="N123" i="2"/>
  <c r="N122" i="2"/>
  <c r="N121" i="2"/>
  <c r="N120" i="2"/>
  <c r="I128" i="2"/>
  <c r="I127" i="2"/>
  <c r="I126" i="2"/>
  <c r="I125" i="2"/>
  <c r="I124" i="2"/>
  <c r="I123" i="2"/>
  <c r="I122" i="2"/>
  <c r="I121" i="2"/>
  <c r="I120" i="2"/>
  <c r="I183" i="2"/>
  <c r="I182" i="2"/>
  <c r="I181" i="2"/>
  <c r="I180" i="2"/>
  <c r="I179" i="2"/>
  <c r="I178" i="2"/>
  <c r="I177" i="2"/>
  <c r="I176" i="2"/>
  <c r="I175" i="2"/>
  <c r="I174" i="2"/>
  <c r="I173" i="2"/>
  <c r="B8" i="5"/>
  <c r="I8" i="6"/>
  <c r="F8" i="6"/>
  <c r="B8" i="6"/>
  <c r="I6" i="6"/>
  <c r="F6" i="6"/>
  <c r="B6" i="6"/>
  <c r="G8" i="5"/>
  <c r="D8" i="5"/>
  <c r="G6" i="5"/>
  <c r="D6" i="5"/>
  <c r="B6" i="5"/>
  <c r="G8" i="4"/>
  <c r="D8" i="4"/>
  <c r="B8" i="4"/>
  <c r="G6" i="4"/>
  <c r="D6" i="4"/>
  <c r="B6" i="4"/>
  <c r="I172" i="2" l="1"/>
  <c r="C184" i="2"/>
  <c r="E184" i="2"/>
  <c r="G184" i="2"/>
  <c r="K184" i="2"/>
  <c r="K72" i="2"/>
  <c r="I72" i="2"/>
  <c r="F72" i="2"/>
  <c r="E72" i="2"/>
  <c r="I184" i="2" l="1"/>
  <c r="I273" i="2"/>
  <c r="H273" i="2"/>
  <c r="M173" i="2"/>
  <c r="M174" i="2"/>
  <c r="M175" i="2"/>
  <c r="M176" i="2"/>
  <c r="M177" i="2"/>
  <c r="M178" i="2"/>
  <c r="M179" i="2"/>
  <c r="M180" i="2"/>
  <c r="M181" i="2"/>
  <c r="M182" i="2"/>
  <c r="M183" i="2"/>
  <c r="M172" i="2"/>
  <c r="G128" i="2"/>
  <c r="G126" i="2"/>
  <c r="G125" i="2"/>
  <c r="G122" i="2"/>
  <c r="E99" i="2"/>
  <c r="C99" i="2"/>
  <c r="L72" i="2"/>
  <c r="J72" i="2"/>
  <c r="D72" i="2"/>
  <c r="C273" i="2"/>
  <c r="G99" i="2"/>
  <c r="J44" i="2"/>
  <c r="I44" i="2"/>
  <c r="H44" i="2"/>
  <c r="G40" i="2"/>
  <c r="G41" i="2"/>
  <c r="G42" i="2"/>
  <c r="G43" i="2"/>
  <c r="K43" i="2" s="1"/>
  <c r="G39" i="2"/>
  <c r="D44" i="2"/>
  <c r="E44" i="2"/>
  <c r="F44" i="2"/>
  <c r="C44" i="2"/>
  <c r="D19" i="2"/>
  <c r="E19" i="2"/>
  <c r="F19" i="2"/>
  <c r="G19" i="2"/>
  <c r="H19" i="2"/>
  <c r="I19" i="2"/>
  <c r="J19" i="2"/>
  <c r="C19" i="2"/>
  <c r="M39" i="2" l="1"/>
  <c r="K39" i="2"/>
  <c r="L39" i="2"/>
  <c r="L43" i="2"/>
  <c r="M43" i="2"/>
  <c r="M42" i="2"/>
  <c r="K42" i="2"/>
  <c r="L42" i="2"/>
  <c r="M41" i="2"/>
  <c r="K41" i="2"/>
  <c r="L41" i="2"/>
  <c r="L40" i="2"/>
  <c r="M40" i="2"/>
  <c r="K40" i="2"/>
  <c r="G44" i="2"/>
  <c r="N39" i="2" l="1"/>
  <c r="E45" i="2"/>
  <c r="D45" i="2"/>
  <c r="G45" i="2"/>
  <c r="F45" i="2"/>
  <c r="C45" i="2"/>
  <c r="M273" i="2"/>
  <c r="K92" i="2" l="1"/>
  <c r="H39" i="4"/>
  <c r="M65" i="2" l="1"/>
  <c r="G65" i="2"/>
  <c r="G271" i="2"/>
  <c r="K271" i="2" s="1"/>
  <c r="G269" i="2"/>
  <c r="K269" i="2" s="1"/>
  <c r="G270" i="2"/>
  <c r="K270" i="2" s="1"/>
  <c r="G272" i="2"/>
  <c r="K272" i="2" s="1"/>
  <c r="G268" i="2"/>
  <c r="F273" i="2"/>
  <c r="E273" i="2"/>
  <c r="D273" i="2"/>
  <c r="M125" i="2"/>
  <c r="M92" i="2"/>
  <c r="K93" i="2"/>
  <c r="K95" i="2"/>
  <c r="K96" i="2"/>
  <c r="K97" i="2"/>
  <c r="K98" i="2"/>
  <c r="K13" i="2"/>
  <c r="M67" i="2" l="1"/>
  <c r="G67" i="2"/>
  <c r="M71" i="2"/>
  <c r="G71" i="2"/>
  <c r="G70" i="2"/>
  <c r="M70" i="2"/>
  <c r="G66" i="2"/>
  <c r="M66" i="2"/>
  <c r="M69" i="2"/>
  <c r="G69" i="2"/>
  <c r="M68" i="2"/>
  <c r="G68" i="2"/>
  <c r="N65" i="2"/>
  <c r="J268" i="2"/>
  <c r="K268" i="2"/>
  <c r="M97" i="2"/>
  <c r="M96" i="2"/>
  <c r="M95" i="2"/>
  <c r="M98" i="2"/>
  <c r="K44" i="2"/>
  <c r="M93" i="2"/>
  <c r="G273" i="2"/>
  <c r="J269" i="2"/>
  <c r="L269" i="2" s="1"/>
  <c r="J270" i="2"/>
  <c r="L270" i="2" s="1"/>
  <c r="J271" i="2"/>
  <c r="L271" i="2" s="1"/>
  <c r="J272" i="2"/>
  <c r="L272" i="2" s="1"/>
  <c r="N69" i="2" l="1"/>
  <c r="N67" i="2"/>
  <c r="N68" i="2"/>
  <c r="N71" i="2"/>
  <c r="N66" i="2"/>
  <c r="N70" i="2"/>
  <c r="L268" i="2"/>
  <c r="J273" i="2"/>
  <c r="M72" i="2"/>
  <c r="C72" i="2"/>
  <c r="H72" i="2"/>
  <c r="M184" i="2"/>
  <c r="G72" i="2"/>
  <c r="K273" i="2"/>
  <c r="N72" i="2" l="1"/>
  <c r="L273" i="2"/>
  <c r="G120" i="2"/>
  <c r="M44" i="2"/>
  <c r="M126" i="2"/>
  <c r="M122" i="2"/>
  <c r="N41" i="2"/>
  <c r="N40" i="2"/>
  <c r="N42" i="2"/>
  <c r="N43" i="2"/>
  <c r="K14" i="2"/>
  <c r="K15" i="2"/>
  <c r="K16" i="2"/>
  <c r="K17" i="2"/>
  <c r="K18" i="2"/>
  <c r="K12" i="2"/>
  <c r="G121" i="2" l="1"/>
  <c r="K19" i="2"/>
  <c r="M12" i="2" s="1"/>
  <c r="N44" i="2"/>
  <c r="L44" i="2"/>
  <c r="L45" i="2" l="1"/>
  <c r="N45" i="2"/>
  <c r="K45" i="2"/>
  <c r="M45" i="2"/>
  <c r="M16" i="2"/>
  <c r="M13" i="2"/>
  <c r="I20" i="2"/>
  <c r="E20" i="2"/>
  <c r="M17" i="2"/>
  <c r="M14" i="2"/>
  <c r="H20" i="2"/>
  <c r="D20" i="2"/>
  <c r="M18" i="2"/>
  <c r="G20" i="2"/>
  <c r="M15" i="2"/>
  <c r="M19" i="2"/>
  <c r="J20" i="2"/>
  <c r="F20" i="2"/>
  <c r="C20" i="2"/>
  <c r="M120" i="2"/>
  <c r="G123" i="2" l="1"/>
  <c r="M121" i="2"/>
  <c r="M123" i="2"/>
  <c r="K129" i="2" l="1"/>
  <c r="E129" i="2"/>
  <c r="G124" i="2"/>
  <c r="G127" i="2"/>
  <c r="L129" i="2"/>
  <c r="C129" i="2"/>
  <c r="I129" i="2" l="1"/>
  <c r="N129" i="2"/>
  <c r="M127" i="2"/>
  <c r="G129" i="2"/>
  <c r="M124" i="2"/>
  <c r="M128" i="2" l="1"/>
  <c r="M129" i="2" s="1"/>
  <c r="I99" i="2" l="1"/>
  <c r="K94" i="2"/>
  <c r="M94" i="2" l="1"/>
  <c r="K99" i="2"/>
  <c r="M99" i="2" s="1"/>
</calcChain>
</file>

<file path=xl/comments1.xml><?xml version="1.0" encoding="utf-8"?>
<comments xmlns="http://schemas.openxmlformats.org/spreadsheetml/2006/main">
  <authors>
    <author>JUAN FELIPE LONDONO GIRALDO</author>
  </authors>
  <commentList>
    <comment ref="H66" authorId="0">
      <text>
        <r>
          <rPr>
            <b/>
            <sz val="9"/>
            <color indexed="81"/>
            <rFont val="Tahoma"/>
            <charset val="1"/>
          </rPr>
          <t>JUAN FELIPE LONDONO GIRALDO:</t>
        </r>
        <r>
          <rPr>
            <sz val="9"/>
            <color indexed="81"/>
            <rFont val="Tahoma"/>
            <charset val="1"/>
          </rPr>
          <t xml:space="preserve">
-13 LECTURAS DE GENERACION</t>
        </r>
      </text>
    </comment>
    <comment ref="C121" authorId="0">
      <text>
        <r>
          <rPr>
            <b/>
            <sz val="9"/>
            <color indexed="81"/>
            <rFont val="Tahoma"/>
            <charset val="1"/>
          </rPr>
          <t>JUAN FELIPE LONDONO GIRALDO:</t>
        </r>
        <r>
          <rPr>
            <sz val="9"/>
            <color indexed="81"/>
            <rFont val="Tahoma"/>
            <charset val="1"/>
          </rPr>
          <t xml:space="preserve">
SE RESTA LECTURAS DE GENERACION</t>
        </r>
      </text>
    </comment>
    <comment ref="E121" authorId="0">
      <text>
        <r>
          <rPr>
            <b/>
            <sz val="9"/>
            <color indexed="81"/>
            <rFont val="Tahoma"/>
            <charset val="1"/>
          </rPr>
          <t>JUAN FELIPE LONDONO GIRALDO:</t>
        </r>
        <r>
          <rPr>
            <sz val="9"/>
            <color indexed="81"/>
            <rFont val="Tahoma"/>
            <charset val="1"/>
          </rPr>
          <t xml:space="preserve">
-RESTA GENERACION Y LECTURAS EN SITIO FRONTERAS 3G
</t>
        </r>
      </text>
    </comment>
  </commentList>
</comments>
</file>

<file path=xl/sharedStrings.xml><?xml version="1.0" encoding="utf-8"?>
<sst xmlns="http://schemas.openxmlformats.org/spreadsheetml/2006/main" count="699" uniqueCount="405">
  <si>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</si>
  <si>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</si>
  <si>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</si>
  <si>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</si>
  <si>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</si>
  <si>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</si>
  <si>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</si>
  <si>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</si>
  <si>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</si>
  <si>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</si>
  <si>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</si>
  <si>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</si>
  <si>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</si>
  <si>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</si>
  <si>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</si>
  <si>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</si>
  <si>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N.A.</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</si>
  <si>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</si>
  <si>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</si>
  <si>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</si>
  <si>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</si>
  <si>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</si>
  <si>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</si>
  <si>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</si>
  <si>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</si>
  <si>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</si>
  <si>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</si>
  <si>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</si>
  <si>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</si>
  <si>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</si>
  <si>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</si>
  <si>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</si>
  <si>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</si>
  <si>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</si>
  <si>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</si>
  <si>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</si>
  <si>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</si>
  <si>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</si>
  <si>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</si>
  <si>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</si>
  <si>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</si>
  <si>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</si>
  <si>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</si>
  <si>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</si>
  <si>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</si>
  <si>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</si>
  <si>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</si>
  <si>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</si>
  <si>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</si>
  <si>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</si>
  <si>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</si>
  <si>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</si>
  <si>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</si>
  <si>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</si>
  <si>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</si>
  <si>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</si>
  <si>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</si>
  <si>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</si>
  <si>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</si>
  <si>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</si>
  <si>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</si>
  <si>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</si>
  <si>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</si>
  <si>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</si>
  <si>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</si>
  <si>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</si>
  <si>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</si>
  <si>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</si>
  <si>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</si>
  <si>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</si>
  <si>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</si>
  <si>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</si>
  <si>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</si>
  <si>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</si>
  <si>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</si>
  <si>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</si>
  <si>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</si>
  <si>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</si>
  <si>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</si>
  <si>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</si>
  <si>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</si>
  <si>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</si>
  <si>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</si>
  <si>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</si>
  <si>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</si>
  <si>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</si>
  <si>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</si>
  <si>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</si>
  <si>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</si>
  <si>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</si>
  <si>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</si>
  <si>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</si>
  <si>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</si>
  <si>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</si>
  <si>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</si>
  <si>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</si>
  <si>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</si>
  <si>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</si>
  <si>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</si>
  <si>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</si>
  <si>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</si>
  <si>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</si>
  <si>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</si>
  <si>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</si>
  <si>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</si>
  <si>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</si>
  <si>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</si>
  <si>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</si>
  <si>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</si>
  <si>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</si>
  <si>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</si>
  <si>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</si>
  <si>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</si>
  <si>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</si>
  <si>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</si>
  <si>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</si>
  <si>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</si>
  <si>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</si>
  <si>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</si>
  <si>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</si>
  <si>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</si>
  <si>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</si>
  <si>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</si>
  <si>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</si>
  <si>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</si>
  <si>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</si>
  <si>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</si>
  <si>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</si>
  <si>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</si>
  <si>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</si>
  <si>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</si>
  <si>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</si>
  <si>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</si>
  <si>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</si>
  <si>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</si>
  <si>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</si>
  <si>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</si>
  <si>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</si>
  <si>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</si>
  <si>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</si>
  <si>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</si>
  <si>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</si>
  <si>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</si>
  <si>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</si>
  <si>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</si>
  <si>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</si>
  <si>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</si>
  <si>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</si>
  <si>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</si>
  <si>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</si>
  <si>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</si>
  <si>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</si>
  <si>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</si>
  <si>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</si>
  <si>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</si>
  <si>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</si>
  <si>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</si>
  <si>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</si>
  <si>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</si>
  <si>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</si>
  <si>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</si>
  <si>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</si>
  <si>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</si>
  <si>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</si>
  <si>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</si>
  <si>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</si>
  <si>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</si>
  <si>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</si>
  <si>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</si>
  <si>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</si>
  <si>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</si>
  <si>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</si>
  <si>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</si>
  <si>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</si>
  <si>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</si>
  <si>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</si>
  <si>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</si>
  <si>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</si>
  <si>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</si>
  <si>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</si>
  <si>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</si>
  <si>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</si>
  <si>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</si>
  <si>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</si>
  <si>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</si>
  <si>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</si>
  <si>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</si>
  <si>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</si>
  <si>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</si>
  <si>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</si>
  <si>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</si>
  <si>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</si>
  <si>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</si>
  <si>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</si>
  <si>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</si>
  <si>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</si>
  <si>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</si>
  <si>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</si>
  <si>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</si>
  <si>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</si>
  <si>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</si>
  <si>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</si>
  <si>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</si>
  <si>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</si>
  <si>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</si>
  <si>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</si>
  <si>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</si>
  <si>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</si>
  <si>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</si>
  <si>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</si>
  <si>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</si>
  <si>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</si>
  <si>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</si>
  <si>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</si>
  <si>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</si>
  <si>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</si>
  <si>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</si>
  <si>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</si>
  <si>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</si>
  <si>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</si>
  <si>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</si>
  <si>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</si>
  <si>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</si>
  <si>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</si>
  <si>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</si>
  <si>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</si>
  <si>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</si>
  <si>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</si>
  <si>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</si>
  <si>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</si>
  <si>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</si>
  <si>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</si>
  <si>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</si>
  <si>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</si>
  <si>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</si>
  <si>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</si>
  <si>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</si>
  <si>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</si>
  <si>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</si>
  <si>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</si>
  <si>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</si>
  <si>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</si>
  <si>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</si>
  <si>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</si>
  <si>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</si>
  <si>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</si>
  <si>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</si>
  <si>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</si>
  <si>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Observaciones / Hechos relevantes: Describir los eventos y acciones adelantadas, indicando las oportunidades de mejora y hechos relevantes.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</si>
  <si>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</si>
  <si>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</si>
  <si>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</si>
  <si>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</si>
  <si>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</si>
  <si>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</si>
  <si>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Frt20163</t>
  </si>
  <si>
    <t>SUPERINTER GUADALUPE</t>
  </si>
  <si>
    <t>2016-01-01</t>
  </si>
  <si>
    <t>CANCELADA</t>
  </si>
  <si>
    <t>Frt11414</t>
  </si>
  <si>
    <t>SUPERINTER MELENDEZ</t>
  </si>
  <si>
    <t>Frt01429</t>
  </si>
  <si>
    <t>SUPERINTER SILOE</t>
  </si>
  <si>
    <t>Frt23868</t>
  </si>
  <si>
    <t>COUNTRY CLUB DE BOGOTA</t>
  </si>
  <si>
    <t>2016-01-14</t>
  </si>
  <si>
    <t>Frt07535</t>
  </si>
  <si>
    <t>COMERCIALIZADORA GIRALDO Y GOMEZ Y CIA S.A. - SUPERINTER</t>
  </si>
  <si>
    <t>2016-01-07</t>
  </si>
  <si>
    <t>Frt10204</t>
  </si>
  <si>
    <t>SUPERINTER</t>
  </si>
  <si>
    <t>Frt00473</t>
  </si>
  <si>
    <t>12564830</t>
  </si>
  <si>
    <t>CONSTRUCTORA MELENDEZ</t>
  </si>
  <si>
    <t>2016-02-18</t>
  </si>
  <si>
    <t>Frt18580</t>
  </si>
  <si>
    <t>11666535</t>
  </si>
  <si>
    <t>SUPERINTER GUAYACANES</t>
  </si>
  <si>
    <t>2016-03-31</t>
  </si>
  <si>
    <t>Frt25521</t>
  </si>
  <si>
    <t>CIRCUITO BRETAÑA</t>
  </si>
  <si>
    <t>CREADA</t>
  </si>
  <si>
    <t>Frt25402</t>
  </si>
  <si>
    <t>DDV_LA 14 # 38 VALLE DEL LILI</t>
  </si>
  <si>
    <t>Frt25403</t>
  </si>
  <si>
    <t>DDV_UV MELENDEZ</t>
  </si>
  <si>
    <t>Frt25410</t>
  </si>
  <si>
    <t>DDV_LA 14 # 35 N_COSMOCENTRO</t>
  </si>
  <si>
    <t>Frt25411</t>
  </si>
  <si>
    <t>DDV_LA 14 # 11 LIMONAR</t>
  </si>
  <si>
    <t>Frt25412</t>
  </si>
  <si>
    <t>DDV_LA 14 # 33 PASOANCHO</t>
  </si>
  <si>
    <t>Frt25413</t>
  </si>
  <si>
    <t>DDV_LA 14 # 8 CALIMA</t>
  </si>
  <si>
    <t>Frt25414</t>
  </si>
  <si>
    <t>DDV_LA 14 # 10 BOULEVARD</t>
  </si>
  <si>
    <t>Frt25415</t>
  </si>
  <si>
    <t>DDV_LA 14 # 5 AV. SEXTA</t>
  </si>
  <si>
    <t>Frt25565</t>
  </si>
  <si>
    <t>DDV_MERCAMIO FLORALIA</t>
  </si>
  <si>
    <t>Frt25566</t>
  </si>
  <si>
    <t>DDV_MERCAMIO PLAZA NORTE</t>
  </si>
  <si>
    <t>Frt25567</t>
  </si>
  <si>
    <t>DDV_MERCAMIO CALLE 5</t>
  </si>
  <si>
    <t>Frt25568</t>
  </si>
  <si>
    <t>DDV_MERCAMIO NORTE</t>
  </si>
  <si>
    <t>Frt25493</t>
  </si>
  <si>
    <t>PARQUE TECNOLOGICO UNIVERSIDAD SAN BUENAVENTURA</t>
  </si>
  <si>
    <t>2016-05-05</t>
  </si>
  <si>
    <t>Frt25661</t>
  </si>
  <si>
    <t>DDV_MERCAMIO LA FLORESTA</t>
  </si>
  <si>
    <t>Frt07598</t>
  </si>
  <si>
    <t>TELEPLAST LTDA. PLANTA YUMBO</t>
  </si>
  <si>
    <t>Frt03838</t>
  </si>
  <si>
    <t>ETB S.A. ESP - CENTRAL YOMASA</t>
  </si>
  <si>
    <t>Frt25820</t>
  </si>
  <si>
    <t>ALMACEN LA 14 TP33- PANCE</t>
  </si>
  <si>
    <t>2016-07-07</t>
  </si>
  <si>
    <t>Frt00037</t>
  </si>
  <si>
    <t>EMCALI - PTO TEJADA</t>
  </si>
  <si>
    <t>Frt01874</t>
  </si>
  <si>
    <t>CLINICA DE OCCIDENTE</t>
  </si>
  <si>
    <t>2016-08-04</t>
  </si>
  <si>
    <t>Frt26140</t>
  </si>
  <si>
    <t>OCCIDENTAL DE PLASTICOS 1</t>
  </si>
  <si>
    <t>2016-09-14</t>
  </si>
  <si>
    <t>Frt26141</t>
  </si>
  <si>
    <t>OCCIDENTAL DE PLASTICOS 2</t>
  </si>
  <si>
    <t>No se cuentan las fronteras en falla por no envío, dado que no se contabilizan como fallas.</t>
  </si>
  <si>
    <t>Frt08702</t>
  </si>
  <si>
    <t>Frt26232</t>
  </si>
  <si>
    <t>Frt26242</t>
  </si>
  <si>
    <t>Frt02102</t>
  </si>
  <si>
    <t>Frt22885</t>
  </si>
  <si>
    <t>Frt19741</t>
  </si>
  <si>
    <t>C.I. R.T.A. DESIGN S.A</t>
  </si>
  <si>
    <t>DIRECTTV</t>
  </si>
  <si>
    <t>RTA DESIGN S.A.S - 2</t>
  </si>
  <si>
    <t>TUBOPACK DE COLOMBIA S.A.</t>
  </si>
  <si>
    <t>POLLO OLIMPICO</t>
  </si>
  <si>
    <t>SUPERINTER VILLA COLOMBIA</t>
  </si>
  <si>
    <t>CUMPLE</t>
  </si>
  <si>
    <t>Operativa</t>
  </si>
  <si>
    <t>FALLA EQUIPOS AUXILIARES DE MEDIDA</t>
  </si>
  <si>
    <t>CONFORME</t>
  </si>
  <si>
    <t xml:space="preserve">ADQUISICION PARA REPOSICION DE EQUIPOS FALLADOS    </t>
  </si>
  <si>
    <t>03/15/2016</t>
  </si>
  <si>
    <t>04/15/2016</t>
  </si>
  <si>
    <t>12/15/2016</t>
  </si>
  <si>
    <t xml:space="preserve">FALLA MODEMS PARA COMUNICACION </t>
  </si>
  <si>
    <t xml:space="preserve">ADQUISICION  PARA SUMINISTRO DE MODEMS DE COMUNICACIÓN     </t>
  </si>
  <si>
    <t>Tecnologica</t>
  </si>
  <si>
    <t>DEBILIDAD EN ALTERNATIVAS DE OPERADOR CELULAR</t>
  </si>
  <si>
    <t>FORTALECIMIENTO CON OPERADOR INTEGRADO DE COMUNICACIONES</t>
  </si>
  <si>
    <t>Recurso Humano</t>
  </si>
  <si>
    <t xml:space="preserve">DEFICIENCIA RECURSO HUMANO CGM </t>
  </si>
  <si>
    <t xml:space="preserve">SELECCIÓN CUBRIMIENTO CASILLA INDISPONIBLE DE ELECTRICISTA </t>
  </si>
  <si>
    <t xml:space="preserve">APOYO OPERATIVO A TRAVES DE CONTRATO PARA EJECUCION ACTIVIDADES DE CAMPO      </t>
  </si>
  <si>
    <t>EXPLOSION EQUIPOS MEDIDA USUARIOS</t>
  </si>
  <si>
    <t xml:space="preserve"> REPOSICION TEMPORAL DE EQUIPOS EN FALLA</t>
  </si>
  <si>
    <t>16 FRONTERAS SIN COMUNICACIÓN</t>
  </si>
  <si>
    <t>ALIADO CAM ARREGLO PROBLEMA DE APN CON EL OPERADOR CELULAR CLARO.</t>
  </si>
  <si>
    <t>Comunicaciones</t>
  </si>
  <si>
    <t>RENOVACION PLAN DE SIMCARDS - LECTURA DE MEDIDORES DESDE CGM</t>
  </si>
  <si>
    <t>RENOVACION DE PLANES CON CONTRATISTA (UNION ELECTRICA)</t>
  </si>
  <si>
    <t>Se utiliza una aplicación de respaldo que permite realizar reporte de lecturas a XM usando el servicio Web publicado.</t>
  </si>
  <si>
    <t>En Gestión de la Continuidad, Respaldo y Recuperación se implanta la  politica de backup y se realiza la prueba de estos  una vez al año en el contrato de soporte especializado.</t>
  </si>
  <si>
    <t>2016 10 24</t>
  </si>
  <si>
    <t>2016 12 15</t>
  </si>
  <si>
    <t>PROCEDIMIENTO</t>
  </si>
  <si>
    <t>OPERAR TELEMEDIDA</t>
  </si>
  <si>
    <t>INFORMACION DETALLADA DEL PROCEDIMIENTO DE TELEMEDIDA. DEFINICIÓN DE FLUJOGRAMA</t>
  </si>
  <si>
    <t>INSTRUCTIVO</t>
  </si>
  <si>
    <t>CONFIGURACIÓN, PROGRAMACION E INTERROGACION DE EQUIPOS DEL CENTRO DE GESTION DE MEDIDAS</t>
  </si>
  <si>
    <t>DEFINICIÓN DEL INGRESO DE LAS FRONTERAS EN EL SOFTWARE DE LECTURA, CONFIGURACIÓN E INTERROGACIÓN AUTOMATIZADA.</t>
  </si>
  <si>
    <t>2017 02 09</t>
  </si>
  <si>
    <t>2017 02 10</t>
  </si>
  <si>
    <t>ALMACENAR Y CONCENTRAR LECTURAS EN EL CENTRO DE GESTION DE MEDIDAS</t>
  </si>
  <si>
    <t>DETALLE DEL ALMACENAMIENTO Y CONSOLIDACIÓN DE LAS LECTURAS EN LAS BASE DE DATOS DEL CENTRO DE GESTIÓN DE MEDIDAS</t>
  </si>
  <si>
    <t>FORMATO</t>
  </si>
  <si>
    <t>VERIFICACION Y CRITICA DE MEDICIONES DEL MERCADO NO REGULADO DE EMCALI CON REPORTE AL ASIC</t>
  </si>
  <si>
    <t>DETALLE DE LA CRITICA A LAS MEDICIONES DE LAS FRONTERAS DEL MERCADO CON REPORTE AL ASIC.</t>
  </si>
  <si>
    <t>ACCESO LOCAL Y REMOTO A LAS FRONTERAS COMERCIALES</t>
  </si>
  <si>
    <t>REQUERIMIENTOS Y CONDICIONES DE ACCESO LOCAL Y REMOTO A LAS FROTERAS COMERCIALES.</t>
  </si>
  <si>
    <t>ESTIMACION DEL ERROR EN MEDICION DE ENERGIA DEBIDA A CAIDA DE TENSION EN CABLES SECONDARIOS DE TRANSFORMADORES DE TENSION</t>
  </si>
  <si>
    <t>PROTECCION DE DATOS DEL CENTRO DE GESTION DE MEDIDAS</t>
  </si>
  <si>
    <t>OTRO</t>
  </si>
  <si>
    <t>ANEXO ESTIMADO DEL ERROR</t>
  </si>
  <si>
    <t>ANALIZAR INFORMACIÓN DE FRONTERAS COMERCIALES</t>
  </si>
  <si>
    <t>2016 09 13</t>
  </si>
  <si>
    <t>LECTURA EN TERRENO CLIENTES MERCADO NO REGULADO</t>
  </si>
  <si>
    <t>DETALLE LECTURA EN TERRENO CLIENTES MERCADO NO REGULADO</t>
  </si>
  <si>
    <t xml:space="preserve"> RECOLECCIÓN DE DATOS DE TELEMEDIDA</t>
  </si>
  <si>
    <t>DETALLE RECOLECCIÓN DE DATOS DE TELEMEDIDA</t>
  </si>
  <si>
    <t>REPORTE DE LECTURAS EN TERRENO</t>
  </si>
  <si>
    <t>REGISTRO DE LAS FRONTERAS QUE SON VISITIADAS EN SITIO PARA TOMA DE LECTURA</t>
  </si>
  <si>
    <t>REPORTE SEMANAL DE FRONTERAS EN FALLA DE TELEMEDIDA</t>
  </si>
  <si>
    <t>REGISTRO DE LAS FRONTERAS QUE SEMANALMENTE TIENEN NOVEDAD EN LA TELEMEDIDA</t>
  </si>
  <si>
    <t>REVISION EN TERRENO DE FRONTERAS EN FALLA DE TELEMEDIDA</t>
  </si>
  <si>
    <t>REVISIÓN TÉCNICA DE FRONTERAS COMERCIALES</t>
  </si>
  <si>
    <t>REVISIÓN TÉCNICA DE TELEMEDIDA</t>
  </si>
  <si>
    <t>EMPRESAS MUNICIPALES DE CALI E.I.C.E E.S.P</t>
  </si>
  <si>
    <t>EMIC</t>
  </si>
  <si>
    <t>CGM EMCALI</t>
  </si>
  <si>
    <t>Crc0222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</si>
</sst>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_(* #,##0_);_(* \(#,##0\);_(* &quot;-&quot;??_);_(@_)"/>
    <numFmt numFmtId="167" formatCode="_([$$-240A]\ * #,##0.00_);_([$$-240A]\ * \(#,##0.00\);_([$$-240A]\ * &quot;-&quot;??_);_(@_)"/>
    <numFmt numFmtId="168" formatCode="yyyy\-mm\-dd;@"/>
    <numFmt numFmtId="169" formatCode="mm/dd//yyyy"/>
  </numFmts>
  <fonts count="36"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b/>
      <sz val="11"/>
      <color theme="0" tint="-0.34998626667073579"/>
      <name val="Calibri"/>
      <family val="2"/>
      <scheme val="minor"/>
    </font>
    <font>
      <sz val="8"/>
      <name val="Arial"/>
      <family val="2"/>
    </font>
    <font>
      <sz val="10"/>
      <name val="Arial"/>
      <family val="2"/>
    </font>
    <font>
      <sz val="8"/>
      <color rgb="FF3333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indexed="81"/>
      <name val="Tahoma"/>
      <charset val="1"/>
    </font>
    <font>
      <b/>
      <sz val="9"/>
      <color indexed="81"/>
      <name val="Tahoma"/>
      <charset val="1"/>
    </font>
  </fonts>
  <fills count="3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8">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rgb="FF00B050"/>
      </left>
      <right style="thin">
        <color rgb="FF00B050"/>
      </right>
      <top style="thin">
        <color rgb="FF00B050"/>
      </top>
      <bottom style="thin">
        <color rgb="FF00B05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69" applyNumberFormat="0" applyFill="0" applyAlignment="0" applyProtection="0"/>
    <xf numFmtId="0" fontId="22" fillId="0" borderId="70" applyNumberFormat="0" applyFill="0" applyAlignment="0" applyProtection="0"/>
    <xf numFmtId="0" fontId="23" fillId="0" borderId="71"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72" applyNumberFormat="0" applyAlignment="0" applyProtection="0"/>
    <xf numFmtId="0" fontId="28" fillId="10" borderId="73" applyNumberFormat="0" applyAlignment="0" applyProtection="0"/>
    <xf numFmtId="0" fontId="29" fillId="10" borderId="72" applyNumberFormat="0" applyAlignment="0" applyProtection="0"/>
    <xf numFmtId="0" fontId="30" fillId="0" borderId="74" applyNumberFormat="0" applyFill="0" applyAlignment="0" applyProtection="0"/>
    <xf numFmtId="0" fontId="14" fillId="11" borderId="75" applyNumberFormat="0" applyAlignment="0" applyProtection="0"/>
    <xf numFmtId="0" fontId="31" fillId="0" borderId="0" applyNumberFormat="0" applyFill="0" applyBorder="0" applyAlignment="0" applyProtection="0"/>
    <xf numFmtId="0" fontId="4" fillId="12" borderId="76" applyNumberFormat="0" applyFont="0" applyAlignment="0" applyProtection="0"/>
    <xf numFmtId="0" fontId="32" fillId="0" borderId="0" applyNumberFormat="0" applyFill="0" applyBorder="0" applyAlignment="0" applyProtection="0"/>
    <xf numFmtId="0" fontId="1" fillId="0" borderId="77" applyNumberFormat="0" applyFill="0" applyAlignment="0" applyProtection="0"/>
    <xf numFmtId="0" fontId="3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33" fillId="36" borderId="0" applyNumberFormat="0" applyBorder="0" applyAlignment="0" applyProtection="0"/>
  </cellStyleXfs>
  <cellXfs count="383">
    <xf numFmtId="0" fontId="0" fillId="0" borderId="0" xfId="0"/>
    <xf numFmtId="0" fontId="0" fillId="0" borderId="0" xfId="0" applyFill="1"/>
    <xf numFmtId="0" fontId="0" fillId="0" borderId="0" xfId="0" applyFill="1" applyBorder="1"/>
    <xf numFmtId="0" fontId="0" fillId="0" borderId="26" xfId="0" applyFill="1"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0" xfId="0" applyFill="1" applyBorder="1"/>
    <xf numFmtId="0" fontId="0" fillId="2" borderId="26" xfId="0" applyFill="1" applyBorder="1"/>
    <xf numFmtId="0" fontId="0" fillId="2" borderId="33" xfId="0" applyFill="1" applyBorder="1"/>
    <xf numFmtId="0" fontId="0" fillId="2" borderId="34" xfId="0" applyFill="1" applyBorder="1"/>
    <xf numFmtId="0" fontId="0" fillId="2" borderId="35" xfId="0" applyFill="1" applyBorder="1"/>
    <xf numFmtId="0" fontId="0" fillId="2" borderId="36" xfId="0" applyFill="1" applyBorder="1"/>
    <xf numFmtId="0" fontId="0" fillId="0" borderId="46" xfId="0" applyFill="1" applyBorder="1"/>
    <xf numFmtId="0" fontId="8" fillId="0" borderId="45" xfId="0" applyFont="1" applyFill="1" applyBorder="1" applyAlignment="1">
      <alignment horizontal="left" vertical="top"/>
    </xf>
    <xf numFmtId="0" fontId="0" fillId="0" borderId="13" xfId="0" applyFill="1" applyBorder="1"/>
    <xf numFmtId="0" fontId="8" fillId="0" borderId="13" xfId="0" applyFont="1" applyFill="1" applyBorder="1"/>
    <xf numFmtId="0" fontId="0" fillId="0" borderId="47" xfId="0" applyFill="1" applyBorder="1"/>
    <xf numFmtId="0" fontId="0" fillId="0" borderId="48" xfId="0" applyFill="1" applyBorder="1"/>
    <xf numFmtId="0" fontId="1" fillId="2" borderId="24" xfId="0" applyFont="1" applyFill="1" applyBorder="1" applyAlignment="1">
      <alignment horizontal="center" vertical="center" wrapText="1"/>
    </xf>
    <xf numFmtId="0" fontId="6" fillId="0" borderId="0" xfId="0" applyFont="1" applyFill="1" applyBorder="1" applyAlignment="1">
      <alignment horizontal="left" vertical="top"/>
    </xf>
    <xf numFmtId="0" fontId="8" fillId="0" borderId="47" xfId="0" applyFont="1" applyFill="1" applyBorder="1" applyAlignment="1">
      <alignment horizontal="left" vertical="top"/>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6" fillId="0" borderId="4" xfId="0" applyFont="1" applyFill="1" applyBorder="1" applyAlignment="1">
      <alignment horizontal="left" vertical="top"/>
    </xf>
    <xf numFmtId="0" fontId="6" fillId="0" borderId="52" xfId="0" applyFont="1" applyFill="1" applyBorder="1" applyAlignment="1">
      <alignment horizontal="left" vertical="top"/>
    </xf>
    <xf numFmtId="0" fontId="6" fillId="0" borderId="26" xfId="0" applyFont="1" applyFill="1" applyBorder="1" applyAlignment="1">
      <alignment horizontal="left" vertical="top"/>
    </xf>
    <xf numFmtId="0" fontId="0" fillId="0" borderId="33" xfId="0" applyFill="1" applyBorder="1"/>
    <xf numFmtId="0" fontId="0" fillId="0" borderId="34" xfId="0" applyFill="1" applyBorder="1"/>
    <xf numFmtId="0" fontId="0" fillId="0" borderId="35" xfId="0" applyFill="1" applyBorder="1"/>
    <xf numFmtId="0" fontId="0" fillId="0" borderId="53" xfId="0" applyFill="1" applyBorder="1"/>
    <xf numFmtId="0" fontId="0" fillId="0" borderId="36" xfId="0" applyFill="1" applyBorder="1"/>
    <xf numFmtId="165" fontId="0" fillId="0" borderId="0" xfId="0" applyNumberFormat="1" applyFill="1"/>
    <xf numFmtId="0" fontId="0" fillId="2" borderId="37" xfId="0" applyFill="1" applyBorder="1" applyAlignment="1">
      <alignment horizontal="center" wrapText="1"/>
    </xf>
    <xf numFmtId="0" fontId="0" fillId="2" borderId="41" xfId="0" applyFill="1" applyBorder="1" applyAlignment="1">
      <alignment horizontal="center" wrapText="1"/>
    </xf>
    <xf numFmtId="0" fontId="6" fillId="0" borderId="2" xfId="0" applyFont="1" applyFill="1" applyBorder="1" applyAlignment="1">
      <alignment horizontal="left" vertical="top"/>
    </xf>
    <xf numFmtId="0" fontId="1" fillId="2" borderId="27"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8"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6" xfId="0" applyFont="1" applyFill="1" applyBorder="1"/>
    <xf numFmtId="0" fontId="1" fillId="2" borderId="55"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2" xfId="0" applyFont="1" applyFill="1" applyBorder="1" applyAlignment="1">
      <alignment horizontal="center" vertical="center" wrapText="1"/>
    </xf>
    <xf numFmtId="9" fontId="1" fillId="2" borderId="25" xfId="2" applyFont="1" applyFill="1" applyBorder="1" applyAlignment="1">
      <alignment horizontal="center" vertical="center"/>
    </xf>
    <xf numFmtId="0" fontId="0" fillId="0" borderId="4" xfId="0" applyFill="1" applyBorder="1"/>
    <xf numFmtId="164" fontId="1" fillId="2" borderId="40" xfId="0" applyNumberFormat="1" applyFont="1" applyFill="1" applyBorder="1" applyAlignment="1">
      <alignment horizontal="center" vertical="center"/>
    </xf>
    <xf numFmtId="0" fontId="0" fillId="2" borderId="37" xfId="0" applyFill="1" applyBorder="1" applyAlignment="1">
      <alignment horizontal="center" vertical="center" wrapText="1"/>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0" borderId="0" xfId="0" applyFill="1" applyAlignment="1">
      <alignment horizontal="center" vertical="center"/>
    </xf>
    <xf numFmtId="0" fontId="1" fillId="2" borderId="1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1" fillId="3" borderId="1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9" xfId="0" applyFont="1" applyFill="1" applyBorder="1" applyAlignment="1">
      <alignment horizontal="center" vertical="center"/>
    </xf>
    <xf numFmtId="165" fontId="1" fillId="2" borderId="29" xfId="1" applyNumberFormat="1" applyFont="1" applyFill="1" applyBorder="1" applyAlignment="1">
      <alignment horizontal="center" vertical="center"/>
    </xf>
    <xf numFmtId="165" fontId="1" fillId="2" borderId="37" xfId="0" applyNumberFormat="1" applyFont="1" applyFill="1" applyBorder="1" applyAlignment="1">
      <alignment horizontal="center" vertical="center"/>
    </xf>
    <xf numFmtId="165" fontId="1" fillId="2" borderId="22"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29" xfId="0" applyNumberFormat="1" applyFont="1" applyFill="1" applyBorder="1" applyAlignment="1">
      <alignment horizontal="center" vertical="center"/>
    </xf>
    <xf numFmtId="9" fontId="1" fillId="2" borderId="30" xfId="2" applyFont="1" applyFill="1" applyBorder="1" applyAlignment="1">
      <alignment horizontal="center" vertical="center"/>
    </xf>
    <xf numFmtId="9" fontId="1" fillId="2" borderId="40"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4" fontId="1" fillId="2" borderId="29" xfId="0" applyNumberFormat="1" applyFont="1" applyFill="1" applyBorder="1" applyAlignment="1">
      <alignment horizontal="center" vertical="center"/>
    </xf>
    <xf numFmtId="165" fontId="1" fillId="2" borderId="21" xfId="1" applyNumberFormat="1" applyFont="1" applyFill="1" applyBorder="1" applyAlignment="1">
      <alignment horizontal="center" vertical="center"/>
    </xf>
    <xf numFmtId="0" fontId="0" fillId="0" borderId="39" xfId="0" applyFill="1" applyBorder="1" applyAlignment="1">
      <alignment horizontal="center" vertical="center"/>
    </xf>
    <xf numFmtId="167" fontId="0" fillId="0" borderId="43" xfId="1" applyNumberFormat="1" applyFont="1" applyFill="1" applyBorder="1" applyAlignment="1">
      <alignment horizontal="center" vertical="center"/>
    </xf>
    <xf numFmtId="0" fontId="0" fillId="0" borderId="31" xfId="0" applyFill="1" applyBorder="1" applyAlignment="1">
      <alignment horizontal="center" vertical="center"/>
    </xf>
    <xf numFmtId="0" fontId="0" fillId="2" borderId="2" xfId="0" applyFill="1" applyBorder="1" applyAlignment="1"/>
    <xf numFmtId="0" fontId="0" fillId="2" borderId="34" xfId="0" applyFill="1" applyBorder="1" applyAlignment="1"/>
    <xf numFmtId="0" fontId="0" fillId="0" borderId="0" xfId="0" applyFill="1" applyAlignment="1"/>
    <xf numFmtId="0" fontId="1" fillId="2" borderId="37" xfId="0" applyFont="1" applyFill="1" applyBorder="1" applyAlignment="1">
      <alignment horizontal="center" wrapText="1"/>
    </xf>
    <xf numFmtId="0" fontId="1" fillId="2" borderId="41" xfId="0" applyFont="1" applyFill="1" applyBorder="1" applyAlignment="1">
      <alignment horizontal="center" wrapText="1"/>
    </xf>
    <xf numFmtId="0" fontId="1" fillId="2" borderId="2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42" xfId="0" applyFont="1" applyFill="1" applyBorder="1" applyAlignment="1">
      <alignment horizontal="center" vertical="center" wrapText="1"/>
    </xf>
    <xf numFmtId="0" fontId="0" fillId="2" borderId="63" xfId="0" applyFill="1" applyBorder="1"/>
    <xf numFmtId="0" fontId="1" fillId="2" borderId="39" xfId="0" applyFont="1" applyFill="1" applyBorder="1" applyAlignment="1">
      <alignment horizontal="center" vertical="center"/>
    </xf>
    <xf numFmtId="0" fontId="1" fillId="2" borderId="37" xfId="0" applyFont="1" applyFill="1" applyBorder="1" applyAlignment="1">
      <alignment horizontal="center" vertical="center"/>
    </xf>
    <xf numFmtId="165" fontId="4" fillId="2" borderId="21" xfId="1" applyNumberFormat="1" applyFont="1" applyFill="1" applyBorder="1" applyAlignment="1">
      <alignment horizontal="center" vertical="center"/>
    </xf>
    <xf numFmtId="0" fontId="1" fillId="2" borderId="38" xfId="0" applyFont="1" applyFill="1" applyBorder="1" applyAlignment="1">
      <alignment horizontal="center" wrapText="1"/>
    </xf>
    <xf numFmtId="0" fontId="1" fillId="2" borderId="9"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17" xfId="0" applyFont="1" applyFill="1" applyBorder="1" applyAlignment="1">
      <alignment horizontal="center" vertical="center" wrapText="1"/>
    </xf>
    <xf numFmtId="4" fontId="1" fillId="2" borderId="41"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4" fontId="1" fillId="2" borderId="40" xfId="0" applyNumberFormat="1" applyFont="1" applyFill="1" applyBorder="1" applyAlignment="1">
      <alignment horizontal="center" vertical="center"/>
    </xf>
    <xf numFmtId="0" fontId="1" fillId="2" borderId="65" xfId="0" applyFont="1" applyFill="1" applyBorder="1" applyAlignment="1">
      <alignment horizontal="center" vertical="center" wrapText="1"/>
    </xf>
    <xf numFmtId="4" fontId="1" fillId="4" borderId="30" xfId="0" applyNumberFormat="1" applyFont="1" applyFill="1" applyBorder="1" applyAlignment="1">
      <alignment horizontal="center" vertical="center"/>
    </xf>
    <xf numFmtId="0" fontId="1" fillId="2" borderId="49"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9" xfId="1" applyNumberFormat="1" applyFont="1" applyFill="1" applyBorder="1" applyAlignment="1">
      <alignment horizontal="center" vertic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8" fillId="2" borderId="45" xfId="0" applyFont="1" applyFill="1" applyBorder="1" applyAlignment="1">
      <alignment horizontal="left" vertical="top"/>
    </xf>
    <xf numFmtId="0" fontId="0" fillId="2" borderId="13" xfId="0" applyFill="1" applyBorder="1"/>
    <xf numFmtId="0" fontId="8" fillId="2" borderId="45" xfId="0" applyFont="1" applyFill="1" applyBorder="1"/>
    <xf numFmtId="0" fontId="0" fillId="2" borderId="46" xfId="0" applyFill="1" applyBorder="1"/>
    <xf numFmtId="0" fontId="8" fillId="2" borderId="47" xfId="0" applyFont="1" applyFill="1" applyBorder="1" applyAlignment="1">
      <alignment horizontal="left" vertical="top"/>
    </xf>
    <xf numFmtId="0" fontId="8" fillId="2" borderId="13" xfId="0" applyFont="1" applyFill="1" applyBorder="1" applyAlignment="1">
      <alignment horizontal="left" vertical="top"/>
    </xf>
    <xf numFmtId="0" fontId="8" fillId="2" borderId="46" xfId="0" applyFont="1" applyFill="1" applyBorder="1"/>
    <xf numFmtId="0" fontId="10" fillId="2" borderId="50" xfId="0" applyFont="1" applyFill="1" applyBorder="1" applyAlignment="1">
      <alignment horizontal="center" vertical="center"/>
    </xf>
    <xf numFmtId="0" fontId="0" fillId="2" borderId="48" xfId="0" applyFill="1" applyBorder="1"/>
    <xf numFmtId="0" fontId="14" fillId="5" borderId="0" xfId="0" applyFont="1" applyFill="1" applyBorder="1"/>
    <xf numFmtId="0" fontId="14" fillId="5" borderId="0" xfId="0" applyFont="1" applyFill="1" applyBorder="1" applyAlignment="1">
      <alignment horizontal="center"/>
    </xf>
    <xf numFmtId="0" fontId="0" fillId="2" borderId="0" xfId="0" applyFill="1" applyBorder="1" applyAlignment="1">
      <alignment vertical="center"/>
    </xf>
    <xf numFmtId="0" fontId="0" fillId="2" borderId="0" xfId="0"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0" fillId="0" borderId="24"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3" fontId="0" fillId="0" borderId="39" xfId="0" applyNumberFormat="1" applyFill="1" applyBorder="1" applyAlignment="1" applyProtection="1">
      <alignment horizontal="center" vertical="center"/>
      <protection locked="0"/>
    </xf>
    <xf numFmtId="4" fontId="0" fillId="0" borderId="24" xfId="0" applyNumberFormat="1" applyFill="1" applyBorder="1" applyAlignment="1" applyProtection="1">
      <alignment horizontal="center" vertical="center"/>
      <protection locked="0"/>
    </xf>
    <xf numFmtId="4" fontId="0" fillId="0" borderId="25" xfId="0" applyNumberFormat="1" applyFill="1" applyBorder="1" applyAlignment="1" applyProtection="1">
      <alignment horizontal="center" vertical="center"/>
      <protection locked="0"/>
    </xf>
    <xf numFmtId="4" fontId="0" fillId="0" borderId="17" xfId="0" applyNumberFormat="1" applyFill="1" applyBorder="1" applyAlignment="1" applyProtection="1">
      <alignment horizontal="center" vertical="center"/>
      <protection locked="0"/>
    </xf>
    <xf numFmtId="4" fontId="0" fillId="0" borderId="25" xfId="0" applyNumberFormat="1" applyFont="1" applyFill="1" applyBorder="1" applyAlignment="1" applyProtection="1">
      <alignment horizontal="center" vertical="center"/>
      <protection locked="0"/>
    </xf>
    <xf numFmtId="4" fontId="0" fillId="0" borderId="23" xfId="0" applyNumberFormat="1" applyFill="1" applyBorder="1" applyAlignment="1" applyProtection="1">
      <alignment horizontal="center" vertical="center"/>
      <protection locked="0"/>
    </xf>
    <xf numFmtId="3" fontId="0" fillId="0" borderId="37" xfId="2" applyNumberFormat="1" applyFont="1" applyFill="1" applyBorder="1" applyAlignment="1" applyProtection="1">
      <alignment horizontal="center" vertical="center"/>
      <protection locked="0"/>
    </xf>
    <xf numFmtId="166" fontId="0" fillId="0" borderId="17" xfId="1" applyNumberFormat="1" applyFont="1" applyFill="1" applyBorder="1" applyAlignment="1" applyProtection="1">
      <alignment horizontal="center"/>
      <protection locked="0"/>
    </xf>
    <xf numFmtId="166" fontId="0" fillId="0" borderId="30" xfId="1" applyNumberFormat="1" applyFont="1" applyFill="1" applyBorder="1" applyAlignment="1" applyProtection="1">
      <alignment horizontal="center"/>
      <protection locked="0"/>
    </xf>
    <xf numFmtId="164" fontId="0" fillId="0" borderId="17" xfId="2" applyNumberFormat="1" applyFont="1" applyFill="1" applyBorder="1" applyAlignment="1" applyProtection="1">
      <alignment horizontal="center"/>
      <protection locked="0"/>
    </xf>
    <xf numFmtId="164" fontId="0" fillId="0" borderId="30" xfId="2" applyNumberFormat="1" applyFont="1" applyFill="1" applyBorder="1" applyAlignment="1" applyProtection="1">
      <alignment horizontal="center"/>
      <protection locked="0"/>
    </xf>
    <xf numFmtId="9" fontId="0" fillId="0" borderId="21" xfId="2" applyFont="1" applyFill="1" applyBorder="1" applyAlignment="1" applyProtection="1">
      <alignment horizontal="center"/>
      <protection locked="0"/>
    </xf>
    <xf numFmtId="9" fontId="0" fillId="0" borderId="22" xfId="2" applyFont="1" applyFill="1" applyBorder="1" applyAlignment="1" applyProtection="1">
      <alignment horizontal="center"/>
      <protection locked="0"/>
    </xf>
    <xf numFmtId="9" fontId="0" fillId="0" borderId="6" xfId="2" applyFont="1" applyFill="1" applyBorder="1" applyAlignment="1" applyProtection="1">
      <alignment horizontal="center"/>
      <protection locked="0"/>
    </xf>
    <xf numFmtId="164" fontId="0" fillId="0" borderId="56" xfId="2" applyNumberFormat="1" applyFont="1" applyFill="1" applyBorder="1" applyAlignment="1" applyProtection="1">
      <alignment horizontal="center"/>
      <protection locked="0"/>
    </xf>
    <xf numFmtId="164" fontId="0" fillId="0" borderId="19" xfId="2" applyNumberFormat="1" applyFont="1" applyFill="1" applyBorder="1" applyAlignment="1" applyProtection="1">
      <alignment horizontal="center"/>
      <protection locked="0"/>
    </xf>
    <xf numFmtId="164" fontId="0" fillId="0" borderId="6" xfId="2" applyNumberFormat="1" applyFont="1" applyFill="1" applyBorder="1" applyAlignment="1" applyProtection="1">
      <alignment horizontal="center"/>
      <protection locked="0"/>
    </xf>
    <xf numFmtId="166" fontId="0" fillId="0" borderId="25" xfId="1" applyNumberFormat="1" applyFont="1" applyFill="1" applyBorder="1" applyAlignment="1" applyProtection="1">
      <alignment horizontal="center"/>
      <protection locked="0"/>
    </xf>
    <xf numFmtId="9" fontId="0" fillId="0" borderId="45" xfId="2" applyFont="1" applyFill="1" applyBorder="1" applyAlignment="1" applyProtection="1">
      <alignment horizontal="center"/>
      <protection locked="0"/>
    </xf>
    <xf numFmtId="9" fontId="0" fillId="0" borderId="46" xfId="2" applyFont="1" applyFill="1" applyBorder="1" applyAlignment="1" applyProtection="1">
      <alignment horizontal="center"/>
      <protection locked="0"/>
    </xf>
    <xf numFmtId="9" fontId="0" fillId="0" borderId="13" xfId="2" applyFont="1" applyFill="1" applyBorder="1" applyAlignment="1" applyProtection="1">
      <alignment horizontal="center"/>
      <protection locked="0"/>
    </xf>
    <xf numFmtId="164" fontId="0" fillId="0" borderId="58" xfId="2" applyNumberFormat="1" applyFont="1" applyFill="1" applyBorder="1" applyAlignment="1" applyProtection="1">
      <alignment horizontal="center"/>
      <protection locked="0"/>
    </xf>
    <xf numFmtId="164" fontId="0" fillId="0" borderId="64" xfId="2" applyNumberFormat="1" applyFont="1" applyFill="1" applyBorder="1" applyAlignment="1" applyProtection="1">
      <alignment horizontal="center"/>
      <protection locked="0"/>
    </xf>
    <xf numFmtId="164" fontId="0" fillId="0" borderId="13" xfId="2" applyNumberFormat="1" applyFont="1" applyFill="1" applyBorder="1" applyAlignment="1" applyProtection="1">
      <alignment horizontal="center"/>
      <protection locked="0"/>
    </xf>
    <xf numFmtId="0" fontId="0" fillId="0" borderId="39" xfId="0"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9" fontId="1" fillId="0" borderId="29" xfId="2" applyNumberFormat="1" applyFont="1"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167" fontId="0" fillId="0" borderId="43" xfId="1" applyNumberFormat="1" applyFont="1"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12" fillId="0" borderId="30" xfId="0" applyFont="1" applyFill="1" applyBorder="1" applyAlignment="1" applyProtection="1">
      <alignment horizontal="center" vertical="center"/>
      <protection locked="0"/>
    </xf>
    <xf numFmtId="167" fontId="0" fillId="0" borderId="40" xfId="1" applyNumberFormat="1" applyFont="1"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3" fontId="0" fillId="0" borderId="17" xfId="2" applyNumberFormat="1" applyFont="1" applyFill="1"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41" xfId="2" applyNumberFormat="1" applyFont="1" applyFill="1" applyBorder="1" applyAlignment="1">
      <alignment horizontal="center" vertical="center"/>
    </xf>
    <xf numFmtId="3" fontId="1" fillId="2" borderId="30" xfId="2" applyNumberFormat="1" applyFont="1" applyFill="1" applyBorder="1" applyAlignment="1">
      <alignment horizontal="center" vertical="center"/>
    </xf>
    <xf numFmtId="0" fontId="0" fillId="2" borderId="0" xfId="0" applyFill="1" applyBorder="1" applyAlignment="1">
      <alignment horizontal="left" vertical="top" wrapText="1"/>
    </xf>
    <xf numFmtId="0" fontId="0" fillId="2" borderId="0" xfId="0" applyFill="1" applyBorder="1" applyAlignment="1">
      <alignment vertical="top"/>
    </xf>
    <xf numFmtId="0" fontId="0" fillId="2" borderId="2" xfId="0" applyFill="1" applyBorder="1" applyAlignment="1">
      <alignment vertical="top"/>
    </xf>
    <xf numFmtId="0" fontId="0" fillId="2" borderId="34" xfId="0" applyFill="1" applyBorder="1" applyAlignment="1">
      <alignment vertical="top"/>
    </xf>
    <xf numFmtId="0" fontId="0" fillId="0" borderId="0" xfId="0" applyFill="1" applyAlignment="1">
      <alignment vertical="top"/>
    </xf>
    <xf numFmtId="0" fontId="17" fillId="0" borderId="17" xfId="0" applyFont="1" applyFill="1" applyBorder="1" applyAlignment="1" applyProtection="1">
      <alignment horizontal="center" vertical="center" wrapText="1"/>
      <protection locked="0"/>
    </xf>
    <xf numFmtId="168" fontId="17" fillId="0" borderId="17" xfId="0" applyNumberFormat="1" applyFont="1" applyFill="1" applyBorder="1" applyAlignment="1" applyProtection="1">
      <alignment horizontal="center" vertical="center"/>
      <protection locked="0"/>
    </xf>
    <xf numFmtId="16" fontId="18" fillId="0" borderId="17" xfId="0" applyNumberFormat="1" applyFont="1" applyFill="1" applyBorder="1" applyAlignment="1" applyProtection="1">
      <alignment horizontal="center" vertical="center" wrapText="1"/>
      <protection locked="0"/>
    </xf>
    <xf numFmtId="16" fontId="19" fillId="0" borderId="68" xfId="0" applyNumberFormat="1" applyFont="1" applyFill="1" applyBorder="1" applyAlignment="1" applyProtection="1">
      <alignment horizontal="center" vertical="center" wrapText="1"/>
      <protection locked="0"/>
    </xf>
    <xf numFmtId="0" fontId="0" fillId="0" borderId="22" xfId="0" applyFill="1" applyBorder="1" applyAlignment="1" applyProtection="1">
      <alignment horizontal="center" vertical="center"/>
      <protection locked="0"/>
    </xf>
    <xf numFmtId="0" fontId="17" fillId="0" borderId="39" xfId="0" applyFont="1" applyFill="1" applyBorder="1" applyAlignment="1" applyProtection="1">
      <alignment horizontal="center" vertical="center"/>
      <protection locked="0"/>
    </xf>
    <xf numFmtId="0" fontId="17" fillId="0" borderId="37" xfId="0" applyFont="1" applyFill="1" applyBorder="1" applyAlignment="1" applyProtection="1">
      <alignment horizontal="center" vertical="center"/>
      <protection locked="0"/>
    </xf>
    <xf numFmtId="164" fontId="0" fillId="0" borderId="21" xfId="2" applyNumberFormat="1" applyFont="1" applyFill="1" applyBorder="1" applyAlignment="1" applyProtection="1">
      <alignment horizontal="center"/>
      <protection locked="0"/>
    </xf>
    <xf numFmtId="164" fontId="0" fillId="0" borderId="6" xfId="2" applyNumberFormat="1" applyFont="1" applyFill="1" applyBorder="1" applyAlignment="1" applyProtection="1">
      <alignment horizontal="center"/>
      <protection locked="0"/>
    </xf>
    <xf numFmtId="164" fontId="0" fillId="0" borderId="22" xfId="2" applyNumberFormat="1" applyFont="1" applyFill="1" applyBorder="1" applyAlignment="1" applyProtection="1">
      <alignment horizontal="center"/>
      <protection locked="0"/>
    </xf>
    <xf numFmtId="166" fontId="9" fillId="0" borderId="17" xfId="1" applyNumberFormat="1" applyFont="1" applyFill="1" applyBorder="1" applyAlignment="1" applyProtection="1">
      <alignment horizontal="center"/>
      <protection locked="0"/>
    </xf>
    <xf numFmtId="164" fontId="0" fillId="0" borderId="19" xfId="2" applyNumberFormat="1" applyFont="1" applyFill="1" applyBorder="1" applyAlignment="1" applyProtection="1">
      <alignment horizontal="center"/>
      <protection locked="0"/>
    </xf>
    <xf numFmtId="164" fontId="0" fillId="0" borderId="54" xfId="2" applyNumberFormat="1" applyFont="1" applyFill="1" applyBorder="1" applyAlignment="1" applyProtection="1">
      <alignment horizontal="center"/>
      <protection locked="0"/>
    </xf>
    <xf numFmtId="164" fontId="0" fillId="0" borderId="12" xfId="2" applyNumberFormat="1" applyFont="1" applyFill="1" applyBorder="1" applyAlignment="1" applyProtection="1">
      <alignment horizontal="center"/>
      <protection locked="0"/>
    </xf>
    <xf numFmtId="164" fontId="0" fillId="0" borderId="20" xfId="2" applyNumberFormat="1" applyFont="1" applyFill="1" applyBorder="1" applyAlignment="1" applyProtection="1">
      <alignment horizontal="center"/>
      <protection locked="0"/>
    </xf>
    <xf numFmtId="0" fontId="6" fillId="0" borderId="2"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34" xfId="0" applyFont="1" applyFill="1" applyBorder="1" applyAlignment="1" applyProtection="1">
      <alignment horizontal="center" vertical="top"/>
      <protection locked="0"/>
    </xf>
    <xf numFmtId="0" fontId="6" fillId="0" borderId="3" xfId="0" applyFont="1" applyFill="1" applyBorder="1" applyAlignment="1" applyProtection="1">
      <alignment horizontal="center" vertical="top"/>
      <protection locked="0"/>
    </xf>
    <xf numFmtId="0" fontId="6" fillId="0" borderId="35" xfId="0" applyFont="1" applyFill="1" applyBorder="1" applyAlignment="1" applyProtection="1">
      <alignment horizontal="center" vertical="top"/>
      <protection locked="0"/>
    </xf>
    <xf numFmtId="0" fontId="6" fillId="0" borderId="36" xfId="0" applyFont="1" applyFill="1" applyBorder="1" applyAlignment="1" applyProtection="1">
      <alignment horizontal="center" vertical="top"/>
      <protection locked="0"/>
    </xf>
    <xf numFmtId="9" fontId="0" fillId="0" borderId="21" xfId="2" applyFont="1" applyFill="1" applyBorder="1" applyAlignment="1" applyProtection="1">
      <alignment horizontal="center"/>
      <protection locked="0"/>
    </xf>
    <xf numFmtId="9" fontId="0" fillId="0" borderId="22" xfId="2" applyFont="1" applyFill="1" applyBorder="1" applyAlignment="1" applyProtection="1">
      <alignment horizontal="center"/>
      <protection locked="0"/>
    </xf>
    <xf numFmtId="9" fontId="0" fillId="0" borderId="6" xfId="2" applyFont="1" applyFill="1" applyBorder="1" applyAlignment="1" applyProtection="1">
      <alignment horizontal="center"/>
      <protection locked="0"/>
    </xf>
    <xf numFmtId="164" fontId="0" fillId="0" borderId="56" xfId="2" applyNumberFormat="1" applyFont="1" applyFill="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166" fontId="9" fillId="0" borderId="30" xfId="1" applyNumberFormat="1" applyFont="1" applyFill="1" applyBorder="1" applyAlignment="1" applyProtection="1">
      <alignment horizontal="center"/>
      <protection locked="0"/>
    </xf>
    <xf numFmtId="9" fontId="0" fillId="0" borderId="54" xfId="2" applyFont="1" applyFill="1" applyBorder="1" applyAlignment="1" applyProtection="1">
      <alignment horizontal="center"/>
      <protection locked="0"/>
    </xf>
    <xf numFmtId="9" fontId="0" fillId="0" borderId="51" xfId="2" applyFont="1" applyFill="1" applyBorder="1" applyAlignment="1" applyProtection="1">
      <alignment horizontal="center"/>
      <protection locked="0"/>
    </xf>
    <xf numFmtId="9" fontId="0" fillId="0" borderId="12" xfId="2" applyFont="1" applyFill="1" applyBorder="1" applyAlignment="1" applyProtection="1">
      <alignment horizontal="center"/>
      <protection locked="0"/>
    </xf>
    <xf numFmtId="164" fontId="0" fillId="0" borderId="32" xfId="2" applyNumberFormat="1" applyFont="1" applyFill="1" applyBorder="1" applyAlignment="1" applyProtection="1">
      <alignment horizontal="center"/>
      <protection locked="0"/>
    </xf>
    <xf numFmtId="164" fontId="0" fillId="0" borderId="51" xfId="2" applyNumberFormat="1" applyFont="1" applyFill="1" applyBorder="1" applyAlignment="1" applyProtection="1">
      <alignment horizontal="center"/>
      <protection locked="0"/>
    </xf>
    <xf numFmtId="9" fontId="15" fillId="2" borderId="4" xfId="2" applyFont="1" applyFill="1" applyBorder="1" applyAlignment="1">
      <alignment horizontal="center" vertical="center"/>
    </xf>
    <xf numFmtId="9" fontId="15" fillId="2" borderId="26" xfId="2" applyFont="1" applyFill="1" applyBorder="1" applyAlignment="1">
      <alignment horizontal="center" vertical="center"/>
    </xf>
    <xf numFmtId="9" fontId="15" fillId="2" borderId="33" xfId="2"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8" xfId="0" applyFont="1" applyFill="1" applyBorder="1" applyAlignment="1">
      <alignment horizontal="center" vertical="center" wrapText="1"/>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0" fontId="0" fillId="0" borderId="2"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48"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35" xfId="0" applyFill="1" applyBorder="1" applyAlignment="1" applyProtection="1">
      <alignment horizontal="center"/>
      <protection locked="0"/>
    </xf>
    <xf numFmtId="0" fontId="0" fillId="0" borderId="57" xfId="0" applyFill="1" applyBorder="1" applyAlignment="1" applyProtection="1">
      <alignment horizontal="center"/>
      <protection locked="0"/>
    </xf>
    <xf numFmtId="0" fontId="1" fillId="2" borderId="4"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56"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14" fontId="9" fillId="0" borderId="21" xfId="1" applyNumberFormat="1" applyFont="1" applyFill="1" applyBorder="1" applyAlignment="1" applyProtection="1">
      <alignment horizontal="center"/>
      <protection locked="0"/>
    </xf>
    <xf numFmtId="14" fontId="9" fillId="0" borderId="22" xfId="1" applyNumberFormat="1" applyFont="1" applyFill="1" applyBorder="1" applyAlignment="1" applyProtection="1">
      <alignment horizontal="center"/>
      <protection locked="0"/>
    </xf>
    <xf numFmtId="166" fontId="9" fillId="0" borderId="21" xfId="1" applyNumberFormat="1" applyFont="1" applyFill="1" applyBorder="1" applyAlignment="1" applyProtection="1">
      <alignment horizontal="center"/>
      <protection locked="0"/>
    </xf>
    <xf numFmtId="166" fontId="9" fillId="0" borderId="22" xfId="1" applyNumberFormat="1" applyFont="1" applyFill="1" applyBorder="1" applyAlignment="1" applyProtection="1">
      <alignment horizontal="center"/>
      <protection locked="0"/>
    </xf>
    <xf numFmtId="169" fontId="9" fillId="0" borderId="17" xfId="1" applyNumberFormat="1" applyFont="1" applyFill="1" applyBorder="1" applyAlignment="1" applyProtection="1">
      <alignment horizontal="center"/>
      <protection locked="0"/>
    </xf>
    <xf numFmtId="9" fontId="7" fillId="2" borderId="61"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5" xfId="2" applyFont="1" applyFill="1" applyBorder="1" applyAlignment="1">
      <alignment horizontal="center" vertical="center"/>
    </xf>
    <xf numFmtId="0" fontId="6" fillId="0" borderId="48" xfId="0" applyFont="1" applyFill="1" applyBorder="1" applyAlignment="1" applyProtection="1">
      <alignment horizontal="center" vertical="top"/>
      <protection locked="0"/>
    </xf>
    <xf numFmtId="0" fontId="6" fillId="0" borderId="57" xfId="0" applyFont="1" applyFill="1" applyBorder="1" applyAlignment="1" applyProtection="1">
      <alignment horizontal="center" vertical="top"/>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166" fontId="0" fillId="0" borderId="17" xfId="1" applyNumberFormat="1" applyFont="1"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9" fontId="15" fillId="2" borderId="14" xfId="2" applyFont="1" applyFill="1" applyBorder="1" applyAlignment="1">
      <alignment horizontal="center" vertical="center"/>
    </xf>
    <xf numFmtId="0" fontId="0" fillId="0" borderId="21"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1" fillId="2" borderId="54" xfId="0" applyFont="1" applyFill="1" applyBorder="1" applyAlignment="1">
      <alignment horizontal="center" vertical="center"/>
    </xf>
    <xf numFmtId="0" fontId="1" fillId="2" borderId="20" xfId="0" applyFont="1" applyFill="1" applyBorder="1" applyAlignment="1">
      <alignment horizontal="center" vertical="center"/>
    </xf>
    <xf numFmtId="164" fontId="1" fillId="2" borderId="51" xfId="2" applyNumberFormat="1" applyFont="1" applyFill="1" applyBorder="1" applyAlignment="1">
      <alignment horizontal="center" vertical="center"/>
    </xf>
    <xf numFmtId="164" fontId="1" fillId="2" borderId="40" xfId="2" applyNumberFormat="1" applyFont="1" applyFill="1" applyBorder="1" applyAlignment="1">
      <alignment horizontal="center" vertical="center"/>
    </xf>
    <xf numFmtId="0" fontId="1" fillId="2" borderId="32" xfId="0" applyFont="1" applyFill="1" applyBorder="1" applyAlignment="1">
      <alignment horizontal="center" vertical="center"/>
    </xf>
    <xf numFmtId="0" fontId="1" fillId="2" borderId="51" xfId="0" applyFont="1" applyFill="1" applyBorder="1" applyAlignment="1">
      <alignment horizontal="center" vertical="center"/>
    </xf>
    <xf numFmtId="164" fontId="1" fillId="2" borderId="6" xfId="2" applyNumberFormat="1" applyFont="1" applyFill="1" applyBorder="1" applyAlignment="1">
      <alignment horizontal="center" vertical="center"/>
    </xf>
    <xf numFmtId="164" fontId="1" fillId="2" borderId="19" xfId="2"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166" fontId="1" fillId="2" borderId="30" xfId="1" applyNumberFormat="1" applyFont="1" applyFill="1" applyBorder="1" applyAlignment="1">
      <alignment horizontal="center" vertical="center"/>
    </xf>
    <xf numFmtId="10" fontId="1" fillId="2" borderId="30" xfId="2" applyNumberFormat="1" applyFont="1" applyFill="1" applyBorder="1" applyAlignment="1">
      <alignment horizontal="center" vertical="center" wrapText="1"/>
    </xf>
    <xf numFmtId="10" fontId="1" fillId="2" borderId="40" xfId="2"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9" fontId="7" fillId="2" borderId="27" xfId="2" applyFont="1" applyFill="1" applyBorder="1" applyAlignment="1">
      <alignment horizontal="center" vertical="center"/>
    </xf>
    <xf numFmtId="164" fontId="0" fillId="0" borderId="21" xfId="2" applyNumberFormat="1" applyFont="1" applyFill="1" applyBorder="1" applyAlignment="1" applyProtection="1">
      <alignment horizontal="center" wrapText="1"/>
      <protection locked="0"/>
    </xf>
    <xf numFmtId="164" fontId="0" fillId="0" borderId="6" xfId="2" applyNumberFormat="1" applyFont="1" applyFill="1" applyBorder="1" applyAlignment="1" applyProtection="1">
      <alignment horizontal="center" wrapText="1"/>
      <protection locked="0"/>
    </xf>
    <xf numFmtId="164" fontId="0" fillId="0" borderId="22" xfId="2" applyNumberFormat="1" applyFont="1" applyFill="1" applyBorder="1" applyAlignment="1" applyProtection="1">
      <alignment horizontal="center" wrapText="1"/>
      <protection locked="0"/>
    </xf>
    <xf numFmtId="0" fontId="6" fillId="2" borderId="4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0" xfId="0" applyFont="1" applyFill="1" applyBorder="1" applyAlignment="1">
      <alignment horizontal="center" vertical="center" wrapText="1"/>
    </xf>
    <xf numFmtId="9" fontId="1" fillId="2" borderId="21" xfId="2" applyNumberFormat="1" applyFont="1" applyFill="1" applyBorder="1" applyAlignment="1">
      <alignment horizontal="center" vertical="center"/>
    </xf>
    <xf numFmtId="9" fontId="1" fillId="2" borderId="19" xfId="2" applyNumberFormat="1" applyFont="1" applyFill="1" applyBorder="1" applyAlignment="1">
      <alignment horizontal="center" vertical="center"/>
    </xf>
    <xf numFmtId="0" fontId="1" fillId="2" borderId="17" xfId="0" applyFont="1" applyFill="1" applyBorder="1" applyAlignment="1">
      <alignment horizontal="center" vertical="center"/>
    </xf>
    <xf numFmtId="0" fontId="10" fillId="0" borderId="49" xfId="0" applyFont="1" applyFill="1" applyBorder="1" applyAlignment="1" applyProtection="1">
      <alignment horizontal="center" vertical="top"/>
      <protection locked="0"/>
    </xf>
    <xf numFmtId="0" fontId="10" fillId="0" borderId="11" xfId="0" applyFont="1" applyFill="1" applyBorder="1" applyAlignment="1" applyProtection="1">
      <alignment horizontal="center" vertical="top"/>
      <protection locked="0"/>
    </xf>
    <xf numFmtId="0" fontId="10" fillId="0" borderId="50" xfId="0" applyFont="1" applyFill="1" applyBorder="1" applyAlignment="1" applyProtection="1">
      <alignment horizontal="center" vertical="top"/>
      <protection locked="0"/>
    </xf>
    <xf numFmtId="14" fontId="16" fillId="0" borderId="49" xfId="0" applyNumberFormat="1" applyFont="1" applyFill="1" applyBorder="1" applyAlignment="1" applyProtection="1">
      <alignment horizontal="center" vertical="top"/>
      <protection locked="0"/>
    </xf>
    <xf numFmtId="0" fontId="16" fillId="0" borderId="11" xfId="0" applyFont="1" applyFill="1" applyBorder="1" applyAlignment="1" applyProtection="1">
      <alignment horizontal="center" vertical="top"/>
      <protection locked="0"/>
    </xf>
    <xf numFmtId="0" fontId="16" fillId="0" borderId="50" xfId="0" applyFont="1" applyFill="1" applyBorder="1" applyAlignment="1" applyProtection="1">
      <alignment horizontal="center" vertical="top"/>
      <protection locked="0"/>
    </xf>
    <xf numFmtId="0" fontId="15" fillId="2" borderId="45"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0" xfId="0" applyFont="1" applyFill="1" applyBorder="1" applyAlignment="1">
      <alignment horizontal="center" vertical="center"/>
    </xf>
    <xf numFmtId="0" fontId="0" fillId="0" borderId="49"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50" xfId="0" applyFill="1" applyBorder="1" applyAlignment="1" applyProtection="1">
      <alignment horizontal="left"/>
      <protection locked="0"/>
    </xf>
    <xf numFmtId="0" fontId="3" fillId="2" borderId="54"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 fillId="2" borderId="32"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51" xfId="2" applyFont="1" applyFill="1" applyBorder="1" applyAlignment="1">
      <alignment horizontal="center" vertical="center" wrapText="1"/>
    </xf>
    <xf numFmtId="0" fontId="0" fillId="0" borderId="2" xfId="0" applyFill="1" applyBorder="1" applyAlignment="1" applyProtection="1">
      <alignment horizontal="justify" vertical="top" wrapText="1"/>
      <protection locked="0"/>
    </xf>
    <xf numFmtId="0" fontId="0" fillId="0" borderId="0" xfId="0" applyFill="1" applyBorder="1" applyAlignment="1" applyProtection="1">
      <alignment horizontal="justify" vertical="top" wrapText="1"/>
      <protection locked="0"/>
    </xf>
    <xf numFmtId="0" fontId="0" fillId="0" borderId="48" xfId="0" applyFill="1" applyBorder="1" applyAlignment="1" applyProtection="1">
      <alignment horizontal="justify" vertical="top" wrapText="1"/>
      <protection locked="0"/>
    </xf>
    <xf numFmtId="0" fontId="0" fillId="0" borderId="3" xfId="0" applyFill="1" applyBorder="1" applyAlignment="1" applyProtection="1">
      <alignment horizontal="justify" vertical="top" wrapText="1"/>
      <protection locked="0"/>
    </xf>
    <xf numFmtId="0" fontId="0" fillId="0" borderId="35" xfId="0" applyFill="1" applyBorder="1" applyAlignment="1" applyProtection="1">
      <alignment horizontal="justify" vertical="top" wrapText="1"/>
      <protection locked="0"/>
    </xf>
    <xf numFmtId="0" fontId="0" fillId="0" borderId="57" xfId="0" applyFill="1" applyBorder="1" applyAlignment="1" applyProtection="1">
      <alignment horizontal="justify" vertical="top" wrapText="1"/>
      <protection locked="0"/>
    </xf>
    <xf numFmtId="0" fontId="0" fillId="0"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protection locked="0"/>
    </xf>
    <xf numFmtId="0" fontId="0" fillId="0" borderId="48"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35" xfId="0" applyFill="1" applyBorder="1" applyAlignment="1" applyProtection="1">
      <alignment horizontal="left" vertical="top"/>
      <protection locked="0"/>
    </xf>
    <xf numFmtId="0" fontId="0" fillId="0" borderId="57" xfId="0" applyFill="1" applyBorder="1" applyAlignment="1" applyProtection="1">
      <alignment horizontal="left" vertical="top"/>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9" fontId="7" fillId="2" borderId="15" xfId="2" applyFont="1" applyFill="1" applyBorder="1" applyAlignment="1">
      <alignment horizontal="center" vertical="center"/>
    </xf>
    <xf numFmtId="0" fontId="0" fillId="0" borderId="34" xfId="0" applyFill="1" applyBorder="1" applyAlignment="1" applyProtection="1">
      <alignment horizontal="left" vertical="top"/>
      <protection locked="0"/>
    </xf>
    <xf numFmtId="0" fontId="0" fillId="0" borderId="36" xfId="0" applyFill="1" applyBorder="1" applyAlignment="1" applyProtection="1">
      <alignment horizontal="left" vertical="top"/>
      <protection locked="0"/>
    </xf>
    <xf numFmtId="165" fontId="1" fillId="2" borderId="56" xfId="1" applyNumberFormat="1" applyFont="1" applyFill="1" applyBorder="1" applyAlignment="1">
      <alignment horizontal="center" vertical="center"/>
    </xf>
    <xf numFmtId="165" fontId="1" fillId="2" borderId="19" xfId="1" applyNumberFormat="1" applyFont="1" applyFill="1" applyBorder="1" applyAlignment="1">
      <alignment horizontal="center" vertical="center"/>
    </xf>
    <xf numFmtId="166" fontId="1" fillId="2" borderId="21" xfId="1" applyNumberFormat="1" applyFont="1" applyFill="1" applyBorder="1" applyAlignment="1">
      <alignment horizontal="center" vertical="center"/>
    </xf>
    <xf numFmtId="166" fontId="1" fillId="2" borderId="22" xfId="1" applyNumberFormat="1" applyFont="1" applyFill="1" applyBorder="1" applyAlignment="1">
      <alignment horizontal="center" vertical="center"/>
    </xf>
    <xf numFmtId="166" fontId="1" fillId="2" borderId="54" xfId="1" applyNumberFormat="1" applyFont="1" applyFill="1" applyBorder="1" applyAlignment="1">
      <alignment horizontal="center" vertical="center"/>
    </xf>
    <xf numFmtId="166" fontId="1" fillId="2" borderId="51" xfId="1" applyNumberFormat="1" applyFont="1" applyFill="1" applyBorder="1" applyAlignment="1">
      <alignment horizontal="center" vertical="center"/>
    </xf>
    <xf numFmtId="43" fontId="0" fillId="0" borderId="37" xfId="1" applyFont="1" applyFill="1" applyBorder="1" applyAlignment="1" applyProtection="1">
      <alignment horizontal="center" vertical="center"/>
      <protection locked="0"/>
    </xf>
    <xf numFmtId="43" fontId="0" fillId="0" borderId="17" xfId="1" applyFont="1" applyFill="1" applyBorder="1" applyAlignment="1" applyProtection="1">
      <alignment horizontal="center" vertical="center"/>
      <protection locked="0"/>
    </xf>
    <xf numFmtId="166" fontId="1" fillId="2" borderId="41" xfId="1" applyNumberFormat="1" applyFont="1" applyFill="1" applyBorder="1" applyAlignment="1">
      <alignment horizontal="center" vertical="center"/>
    </xf>
    <xf numFmtId="10" fontId="1" fillId="2" borderId="30" xfId="2" applyNumberFormat="1" applyFont="1" applyFill="1" applyBorder="1" applyAlignment="1">
      <alignment horizontal="center" vertical="center"/>
    </xf>
    <xf numFmtId="10" fontId="1" fillId="2" borderId="40" xfId="2" applyNumberFormat="1" applyFont="1" applyFill="1" applyBorder="1" applyAlignment="1">
      <alignment horizontal="center" vertical="center"/>
    </xf>
    <xf numFmtId="3" fontId="0" fillId="0" borderId="21" xfId="2" applyNumberFormat="1" applyFont="1" applyFill="1" applyBorder="1" applyAlignment="1" applyProtection="1">
      <alignment horizontal="center"/>
      <protection locked="0"/>
    </xf>
    <xf numFmtId="3" fontId="0" fillId="0" borderId="22" xfId="2" applyNumberFormat="1" applyFont="1" applyFill="1" applyBorder="1" applyAlignment="1" applyProtection="1">
      <alignment horizontal="center"/>
      <protection locked="0"/>
    </xf>
    <xf numFmtId="14" fontId="9" fillId="0" borderId="17" xfId="1" applyNumberFormat="1" applyFont="1" applyFill="1" applyBorder="1" applyAlignment="1" applyProtection="1">
      <alignment horizontal="center"/>
      <protection locked="0"/>
    </xf>
    <xf numFmtId="10" fontId="1" fillId="2" borderId="17" xfId="2" applyNumberFormat="1" applyFont="1" applyFill="1" applyBorder="1" applyAlignment="1">
      <alignment horizontal="center" vertical="center" wrapText="1"/>
    </xf>
    <xf numFmtId="165" fontId="1" fillId="2" borderId="41" xfId="0" applyNumberFormat="1" applyFont="1" applyFill="1" applyBorder="1" applyAlignment="1">
      <alignment horizontal="center" vertical="center"/>
    </xf>
    <xf numFmtId="165" fontId="1" fillId="2" borderId="40" xfId="0" applyNumberFormat="1" applyFont="1" applyFill="1" applyBorder="1" applyAlignment="1">
      <alignment horizontal="center" vertical="center"/>
    </xf>
    <xf numFmtId="164" fontId="0" fillId="0" borderId="19" xfId="2" applyNumberFormat="1" applyFont="1" applyFill="1" applyBorder="1" applyAlignment="1" applyProtection="1">
      <alignment horizontal="center" wrapText="1"/>
      <protection locked="0"/>
    </xf>
    <xf numFmtId="9" fontId="7" fillId="2" borderId="28" xfId="2" applyFont="1" applyFill="1" applyBorder="1" applyAlignment="1">
      <alignment horizontal="center" vertical="center"/>
    </xf>
    <xf numFmtId="0" fontId="0" fillId="0" borderId="6" xfId="0" applyFill="1" applyBorder="1" applyAlignment="1" applyProtection="1">
      <alignment horizontal="center" vertical="center"/>
      <protection locked="0"/>
    </xf>
    <xf numFmtId="0" fontId="5" fillId="2" borderId="6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1" xfId="0"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5" xfId="0" applyFont="1" applyFill="1" applyBorder="1" applyAlignment="1">
      <alignment horizontal="center" vertical="center"/>
    </xf>
    <xf numFmtId="0" fontId="0" fillId="0" borderId="54"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2" borderId="0" xfId="0" applyFill="1" applyBorder="1" applyAlignment="1">
      <alignment horizontal="left" vertical="center"/>
    </xf>
    <xf numFmtId="0" fontId="7" fillId="2" borderId="17" xfId="0" applyFont="1" applyFill="1" applyBorder="1" applyAlignment="1">
      <alignment horizontal="center" vertical="center" wrapText="1"/>
    </xf>
    <xf numFmtId="0" fontId="14" fillId="5" borderId="0" xfId="0" applyFont="1" applyFill="1" applyBorder="1" applyAlignment="1">
      <alignment horizontal="center"/>
    </xf>
    <xf numFmtId="0" fontId="0" fillId="2" borderId="0" xfId="0" applyFill="1" applyBorder="1" applyAlignment="1">
      <alignment horizontal="left" vertical="center" wrapText="1"/>
    </xf>
    <xf numFmtId="0" fontId="0" fillId="2" borderId="0" xfId="0" applyFill="1" applyBorder="1" applyAlignment="1">
      <alignment horizontal="center" vertical="center"/>
    </xf>
    <xf numFmtId="0" fontId="0" fillId="2" borderId="0" xfId="0" applyFill="1" applyBorder="1" applyAlignment="1">
      <alignment horizontal="left" vertical="top" wrapText="1"/>
    </xf>
    <xf numFmtId="0" fontId="0" fillId="2" borderId="0" xfId="0" applyFill="1" applyBorder="1" applyAlignment="1">
      <alignment horizontal="left" wrapText="1"/>
    </xf>
    <xf numFmtId="0" fontId="0" fillId="2" borderId="0" xfId="0" applyFill="1" applyBorder="1" applyAlignment="1">
      <alignment horizontal="left"/>
    </xf>
  </cellXfs>
  <cellStyles count="44">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1" builtinId="3"/>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 builtinId="16" customBuiltin="1"/>
    <cellStyle name="Título 2" xfId="5" builtinId="17" customBuiltin="1"/>
    <cellStyle name="Título 3" xfId="6" builtinId="18" customBuiltin="1"/>
    <cellStyle name="Total" xfId="19" builtinId="25" customBuiltin="1"/>
  </cellStyles>
  <dxfs count="13">
    <dxf>
      <fill>
        <patternFill>
          <bgColor theme="6"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0</c:v>
                </c:pt>
                <c:pt idx="1">
                  <c:v>0</c:v>
                </c:pt>
                <c:pt idx="2">
                  <c:v>6</c:v>
                </c:pt>
                <c:pt idx="3">
                  <c:v>2</c:v>
                </c:pt>
                <c:pt idx="4">
                  <c:v>23</c:v>
                </c:pt>
                <c:pt idx="5">
                  <c:v>0</c:v>
                </c:pt>
                <c:pt idx="6">
                  <c:v>0</c:v>
                </c:pt>
                <c:pt idx="7">
                  <c:v>0</c:v>
                </c:pt>
              </c:numCache>
            </c:numRef>
          </c:val>
        </c:ser>
        <c:dLbls>
          <c:showLegendKey val="0"/>
          <c:showVal val="0"/>
          <c:showCatName val="0"/>
          <c:showSerName val="0"/>
          <c:showPercent val="0"/>
          <c:showBubbleSize val="0"/>
        </c:dLbls>
        <c:gapWidth val="150"/>
        <c:axId val="100851712"/>
        <c:axId val="100853248"/>
      </c:barChart>
      <c:catAx>
        <c:axId val="100851712"/>
        <c:scaling>
          <c:orientation val="minMax"/>
        </c:scaling>
        <c:delete val="0"/>
        <c:axPos val="b"/>
        <c:numFmt formatCode="General" sourceLinked="0"/>
        <c:majorTickMark val="out"/>
        <c:minorTickMark val="none"/>
        <c:tickLblPos val="nextTo"/>
        <c:txPr>
          <a:bodyPr/>
          <a:lstStyle/>
          <a:p>
            <a:pPr>
              <a:defRPr sz="1050"/>
            </a:pPr>
            <a:endParaRPr lang="es-CO"/>
          </a:p>
        </c:txPr>
        <c:crossAx val="100853248"/>
        <c:crosses val="autoZero"/>
        <c:auto val="1"/>
        <c:lblAlgn val="ctr"/>
        <c:lblOffset val="100"/>
        <c:noMultiLvlLbl val="0"/>
      </c:catAx>
      <c:valAx>
        <c:axId val="100853248"/>
        <c:scaling>
          <c:orientation val="minMax"/>
        </c:scaling>
        <c:delete val="1"/>
        <c:axPos val="l"/>
        <c:numFmt formatCode="General" sourceLinked="1"/>
        <c:majorTickMark val="out"/>
        <c:minorTickMark val="none"/>
        <c:tickLblPos val="nextTo"/>
        <c:crossAx val="10085171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0</c:v>
                </c:pt>
                <c:pt idx="1">
                  <c:v>122</c:v>
                </c:pt>
                <c:pt idx="2">
                  <c:v>0</c:v>
                </c:pt>
                <c:pt idx="3">
                  <c:v>0</c:v>
                </c:pt>
              </c:numCache>
            </c:numRef>
          </c:val>
        </c:ser>
        <c:dLbls>
          <c:showLegendKey val="0"/>
          <c:showVal val="0"/>
          <c:showCatName val="0"/>
          <c:showSerName val="0"/>
          <c:showPercent val="0"/>
          <c:showBubbleSize val="0"/>
        </c:dLbls>
        <c:gapWidth val="150"/>
        <c:axId val="100951936"/>
        <c:axId val="100953472"/>
      </c:barChart>
      <c:catAx>
        <c:axId val="100951936"/>
        <c:scaling>
          <c:orientation val="minMax"/>
        </c:scaling>
        <c:delete val="0"/>
        <c:axPos val="b"/>
        <c:numFmt formatCode="General" sourceLinked="0"/>
        <c:majorTickMark val="out"/>
        <c:minorTickMark val="none"/>
        <c:tickLblPos val="nextTo"/>
        <c:txPr>
          <a:bodyPr/>
          <a:lstStyle/>
          <a:p>
            <a:pPr>
              <a:defRPr sz="1100"/>
            </a:pPr>
            <a:endParaRPr lang="es-CO"/>
          </a:p>
        </c:txPr>
        <c:crossAx val="100953472"/>
        <c:crosses val="autoZero"/>
        <c:auto val="1"/>
        <c:lblAlgn val="ctr"/>
        <c:lblOffset val="100"/>
        <c:noMultiLvlLbl val="0"/>
      </c:catAx>
      <c:valAx>
        <c:axId val="100953472"/>
        <c:scaling>
          <c:orientation val="minMax"/>
        </c:scaling>
        <c:delete val="1"/>
        <c:axPos val="l"/>
        <c:numFmt formatCode="General" sourceLinked="1"/>
        <c:majorTickMark val="out"/>
        <c:minorTickMark val="none"/>
        <c:tickLblPos val="nextTo"/>
        <c:crossAx val="1009519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0.1662895619224164</c:v>
                </c:pt>
                <c:pt idx="1">
                  <c:v>0.57928740833628656</c:v>
                </c:pt>
                <c:pt idx="2">
                  <c:v>0.25442302974129705</c:v>
                </c:pt>
              </c:numCache>
            </c:numRef>
          </c:val>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CGM'!$M$92:$M$98</c:f>
              <c:numCache>
                <c:formatCode>0.0%</c:formatCode>
                <c:ptCount val="7"/>
                <c:pt idx="0">
                  <c:v>0</c:v>
                </c:pt>
                <c:pt idx="1">
                  <c:v>-3.2258064516129031E-2</c:v>
                </c:pt>
                <c:pt idx="2">
                  <c:v>-1.7985611510791366E-2</c:v>
                </c:pt>
                <c:pt idx="3">
                  <c:v>0</c:v>
                </c:pt>
                <c:pt idx="4">
                  <c:v>0</c:v>
                </c:pt>
                <c:pt idx="5">
                  <c:v>0</c:v>
                </c:pt>
                <c:pt idx="6">
                  <c:v>0</c:v>
                </c:pt>
              </c:numCache>
            </c:numRef>
          </c:val>
        </c:ser>
        <c:ser>
          <c:idx val="1"/>
          <c:order val="1"/>
          <c:invertIfNegative val="0"/>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CGM'!$N$92:$N$98</c:f>
              <c:numCache>
                <c:formatCode>0.0%</c:formatCode>
                <c:ptCount val="7"/>
              </c:numCache>
            </c:numRef>
          </c:val>
        </c:ser>
        <c:dLbls>
          <c:showLegendKey val="0"/>
          <c:showVal val="0"/>
          <c:showCatName val="0"/>
          <c:showSerName val="0"/>
          <c:showPercent val="0"/>
          <c:showBubbleSize val="0"/>
        </c:dLbls>
        <c:gapWidth val="150"/>
        <c:axId val="117853184"/>
        <c:axId val="117863168"/>
      </c:barChart>
      <c:catAx>
        <c:axId val="117853184"/>
        <c:scaling>
          <c:orientation val="minMax"/>
        </c:scaling>
        <c:delete val="0"/>
        <c:axPos val="b"/>
        <c:numFmt formatCode="General" sourceLinked="0"/>
        <c:majorTickMark val="none"/>
        <c:minorTickMark val="none"/>
        <c:tickLblPos val="nextTo"/>
        <c:txPr>
          <a:bodyPr/>
          <a:lstStyle/>
          <a:p>
            <a:pPr>
              <a:defRPr sz="1100"/>
            </a:pPr>
            <a:endParaRPr lang="es-CO"/>
          </a:p>
        </c:txPr>
        <c:crossAx val="117863168"/>
        <c:crosses val="autoZero"/>
        <c:auto val="1"/>
        <c:lblAlgn val="ctr"/>
        <c:lblOffset val="100"/>
        <c:noMultiLvlLbl val="0"/>
      </c:catAx>
      <c:valAx>
        <c:axId val="117863168"/>
        <c:scaling>
          <c:orientation val="minMax"/>
        </c:scaling>
        <c:delete val="1"/>
        <c:axPos val="l"/>
        <c:numFmt formatCode="0.0%" sourceLinked="1"/>
        <c:majorTickMark val="none"/>
        <c:minorTickMark val="none"/>
        <c:tickLblPos val="nextTo"/>
        <c:crossAx val="11785318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CGM'!$C$118</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CGM'!$I$120:$I$128</c:f>
              <c:numCache>
                <c:formatCode>0.0%</c:formatCode>
                <c:ptCount val="9"/>
                <c:pt idx="0">
                  <c:v>0</c:v>
                </c:pt>
                <c:pt idx="1">
                  <c:v>0.96876263193352796</c:v>
                </c:pt>
                <c:pt idx="2">
                  <c:v>0</c:v>
                </c:pt>
                <c:pt idx="3">
                  <c:v>0.94549387166546506</c:v>
                </c:pt>
                <c:pt idx="4">
                  <c:v>0</c:v>
                </c:pt>
                <c:pt idx="5">
                  <c:v>0</c:v>
                </c:pt>
                <c:pt idx="6">
                  <c:v>0</c:v>
                </c:pt>
                <c:pt idx="7">
                  <c:v>0.87888343241147582</c:v>
                </c:pt>
                <c:pt idx="8">
                  <c:v>0</c:v>
                </c:pt>
              </c:numCache>
            </c:numRef>
          </c:val>
        </c:ser>
        <c:ser>
          <c:idx val="1"/>
          <c:order val="1"/>
          <c:tx>
            <c:strRef>
              <c:f>'Informe Anual CGM'!$K$118</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CGM'!$N$120:$N$128</c:f>
              <c:numCache>
                <c:formatCode>0.0%</c:formatCode>
                <c:ptCount val="9"/>
                <c:pt idx="0">
                  <c:v>0</c:v>
                </c:pt>
                <c:pt idx="1">
                  <c:v>0.73333333333333328</c:v>
                </c:pt>
                <c:pt idx="2">
                  <c:v>0</c:v>
                </c:pt>
                <c:pt idx="3">
                  <c:v>0.98</c:v>
                </c:pt>
                <c:pt idx="4">
                  <c:v>0</c:v>
                </c:pt>
                <c:pt idx="5">
                  <c:v>0</c:v>
                </c:pt>
                <c:pt idx="6">
                  <c:v>0</c:v>
                </c:pt>
                <c:pt idx="7">
                  <c:v>0.8</c:v>
                </c:pt>
                <c:pt idx="8">
                  <c:v>0</c:v>
                </c:pt>
              </c:numCache>
            </c:numRef>
          </c:val>
        </c:ser>
        <c:dLbls>
          <c:showLegendKey val="0"/>
          <c:showVal val="0"/>
          <c:showCatName val="0"/>
          <c:showSerName val="0"/>
          <c:showPercent val="0"/>
          <c:showBubbleSize val="0"/>
        </c:dLbls>
        <c:gapWidth val="150"/>
        <c:axId val="120656256"/>
        <c:axId val="120657792"/>
      </c:barChart>
      <c:catAx>
        <c:axId val="120656256"/>
        <c:scaling>
          <c:orientation val="minMax"/>
        </c:scaling>
        <c:delete val="0"/>
        <c:axPos val="b"/>
        <c:numFmt formatCode="General" sourceLinked="0"/>
        <c:majorTickMark val="out"/>
        <c:minorTickMark val="none"/>
        <c:tickLblPos val="nextTo"/>
        <c:txPr>
          <a:bodyPr/>
          <a:lstStyle/>
          <a:p>
            <a:pPr>
              <a:defRPr sz="1100"/>
            </a:pPr>
            <a:endParaRPr lang="es-CO"/>
          </a:p>
        </c:txPr>
        <c:crossAx val="120657792"/>
        <c:crosses val="autoZero"/>
        <c:auto val="1"/>
        <c:lblAlgn val="ctr"/>
        <c:lblOffset val="100"/>
        <c:noMultiLvlLbl val="0"/>
      </c:catAx>
      <c:valAx>
        <c:axId val="120657792"/>
        <c:scaling>
          <c:orientation val="minMax"/>
        </c:scaling>
        <c:delete val="1"/>
        <c:axPos val="l"/>
        <c:numFmt formatCode="0.0%" sourceLinked="1"/>
        <c:majorTickMark val="out"/>
        <c:minorTickMark val="none"/>
        <c:tickLblPos val="nextTo"/>
        <c:crossAx val="120656256"/>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CGM'!$M$171</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CGM'!$M$172:$M$183</c:f>
              <c:numCache>
                <c:formatCode>0.00%</c:formatCode>
                <c:ptCount val="12"/>
                <c:pt idx="0">
                  <c:v>1</c:v>
                </c:pt>
                <c:pt idx="1">
                  <c:v>0.75</c:v>
                </c:pt>
                <c:pt idx="2">
                  <c:v>1</c:v>
                </c:pt>
                <c:pt idx="3">
                  <c:v>1</c:v>
                </c:pt>
                <c:pt idx="4">
                  <c:v>1</c:v>
                </c:pt>
                <c:pt idx="5">
                  <c:v>1</c:v>
                </c:pt>
                <c:pt idx="6">
                  <c:v>1</c:v>
                </c:pt>
                <c:pt idx="7">
                  <c:v>1</c:v>
                </c:pt>
                <c:pt idx="8">
                  <c:v>1</c:v>
                </c:pt>
                <c:pt idx="9">
                  <c:v>0.84615384615384615</c:v>
                </c:pt>
                <c:pt idx="10">
                  <c:v>0.94117647058823528</c:v>
                </c:pt>
                <c:pt idx="11">
                  <c:v>0.73333333333333328</c:v>
                </c:pt>
              </c:numCache>
            </c:numRef>
          </c:val>
        </c:ser>
        <c:dLbls>
          <c:showLegendKey val="0"/>
          <c:showVal val="0"/>
          <c:showCatName val="0"/>
          <c:showSerName val="0"/>
          <c:showPercent val="0"/>
          <c:showBubbleSize val="0"/>
        </c:dLbls>
        <c:gapWidth val="150"/>
        <c:axId val="120691328"/>
        <c:axId val="120701312"/>
      </c:barChart>
      <c:scatterChart>
        <c:scatterStyle val="lineMarker"/>
        <c:varyColors val="0"/>
        <c:ser>
          <c:idx val="0"/>
          <c:order val="0"/>
          <c:tx>
            <c:strRef>
              <c:f>'Informe Anual CGM'!$I$171</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CGM'!$I$172:$I$183</c:f>
              <c:numCache>
                <c:formatCode>0.00%</c:formatCode>
                <c:ptCount val="12"/>
                <c:pt idx="0">
                  <c:v>3.0405405405405407E-2</c:v>
                </c:pt>
                <c:pt idx="1">
                  <c:v>2.6755852842809364E-2</c:v>
                </c:pt>
                <c:pt idx="2">
                  <c:v>2.0477815699658702E-2</c:v>
                </c:pt>
                <c:pt idx="3">
                  <c:v>9.6774193548387101E-3</c:v>
                </c:pt>
                <c:pt idx="4">
                  <c:v>2.0066889632107024E-2</c:v>
                </c:pt>
                <c:pt idx="5">
                  <c:v>1.65016501650165E-2</c:v>
                </c:pt>
                <c:pt idx="6">
                  <c:v>1.6447368421052631E-2</c:v>
                </c:pt>
                <c:pt idx="7">
                  <c:v>1.9933554817275746E-2</c:v>
                </c:pt>
                <c:pt idx="8">
                  <c:v>2.2364217252396165E-2</c:v>
                </c:pt>
                <c:pt idx="9">
                  <c:v>4.1269841269841269E-2</c:v>
                </c:pt>
                <c:pt idx="10">
                  <c:v>5.362776025236593E-2</c:v>
                </c:pt>
                <c:pt idx="11">
                  <c:v>9.5846645367412137E-2</c:v>
                </c:pt>
              </c:numCache>
            </c:numRef>
          </c:yVal>
          <c:smooth val="0"/>
        </c:ser>
        <c:dLbls>
          <c:showLegendKey val="0"/>
          <c:showVal val="0"/>
          <c:showCatName val="0"/>
          <c:showSerName val="0"/>
          <c:showPercent val="0"/>
          <c:showBubbleSize val="0"/>
        </c:dLbls>
        <c:axId val="120691328"/>
        <c:axId val="120701312"/>
      </c:scatterChart>
      <c:catAx>
        <c:axId val="120691328"/>
        <c:scaling>
          <c:orientation val="minMax"/>
        </c:scaling>
        <c:delete val="0"/>
        <c:axPos val="b"/>
        <c:numFmt formatCode="General" sourceLinked="0"/>
        <c:majorTickMark val="out"/>
        <c:minorTickMark val="none"/>
        <c:tickLblPos val="nextTo"/>
        <c:txPr>
          <a:bodyPr/>
          <a:lstStyle/>
          <a:p>
            <a:pPr>
              <a:defRPr sz="1050"/>
            </a:pPr>
            <a:endParaRPr lang="es-CO"/>
          </a:p>
        </c:txPr>
        <c:crossAx val="120701312"/>
        <c:crosses val="autoZero"/>
        <c:auto val="1"/>
        <c:lblAlgn val="ctr"/>
        <c:lblOffset val="100"/>
        <c:noMultiLvlLbl val="0"/>
      </c:catAx>
      <c:valAx>
        <c:axId val="120701312"/>
        <c:scaling>
          <c:orientation val="minMax"/>
        </c:scaling>
        <c:delete val="1"/>
        <c:axPos val="l"/>
        <c:numFmt formatCode="0.00%" sourceLinked="1"/>
        <c:majorTickMark val="out"/>
        <c:minorTickMark val="none"/>
        <c:tickLblPos val="nextTo"/>
        <c:crossAx val="120691328"/>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9334591119762084E-2"/>
          <c:y val="0.13096706957693816"/>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CGM'!$G$268:$G$272</c:f>
              <c:numCache>
                <c:formatCode>General</c:formatCode>
                <c:ptCount val="5"/>
                <c:pt idx="0">
                  <c:v>26</c:v>
                </c:pt>
                <c:pt idx="1">
                  <c:v>46</c:v>
                </c:pt>
                <c:pt idx="2">
                  <c:v>84</c:v>
                </c:pt>
                <c:pt idx="3">
                  <c:v>1</c:v>
                </c:pt>
                <c:pt idx="4">
                  <c:v>0</c:v>
                </c:pt>
              </c:numCache>
            </c:numRef>
          </c:val>
        </c:ser>
        <c:dLbls>
          <c:showLegendKey val="0"/>
          <c:showVal val="0"/>
          <c:showCatName val="0"/>
          <c:showSerName val="0"/>
          <c:showPercent val="0"/>
          <c:showBubbleSize val="0"/>
        </c:dLbls>
        <c:gapWidth val="150"/>
        <c:axId val="121065856"/>
        <c:axId val="121067392"/>
      </c:barChart>
      <c:catAx>
        <c:axId val="121065856"/>
        <c:scaling>
          <c:orientation val="minMax"/>
        </c:scaling>
        <c:delete val="0"/>
        <c:axPos val="b"/>
        <c:majorTickMark val="out"/>
        <c:minorTickMark val="none"/>
        <c:tickLblPos val="nextTo"/>
        <c:txPr>
          <a:bodyPr/>
          <a:lstStyle/>
          <a:p>
            <a:pPr>
              <a:defRPr sz="1200"/>
            </a:pPr>
            <a:endParaRPr lang="es-CO"/>
          </a:p>
        </c:txPr>
        <c:crossAx val="121067392"/>
        <c:crosses val="autoZero"/>
        <c:auto val="1"/>
        <c:lblAlgn val="ctr"/>
        <c:lblOffset val="100"/>
        <c:noMultiLvlLbl val="0"/>
      </c:catAx>
      <c:valAx>
        <c:axId val="121067392"/>
        <c:scaling>
          <c:orientation val="minMax"/>
        </c:scaling>
        <c:delete val="1"/>
        <c:axPos val="l"/>
        <c:numFmt formatCode="General" sourceLinked="1"/>
        <c:majorTickMark val="out"/>
        <c:minorTickMark val="none"/>
        <c:tickLblPos val="nextTo"/>
        <c:crossAx val="1210658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100</xdr:row>
      <xdr:rowOff>244930</xdr:rowOff>
    </xdr:from>
    <xdr:to>
      <xdr:col>13</xdr:col>
      <xdr:colOff>738188</xdr:colOff>
      <xdr:row>113</xdr:row>
      <xdr:rowOff>130969</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129</xdr:row>
      <xdr:rowOff>312964</xdr:rowOff>
    </xdr:from>
    <xdr:to>
      <xdr:col>13</xdr:col>
      <xdr:colOff>1102178</xdr:colOff>
      <xdr:row>143</xdr:row>
      <xdr:rowOff>68036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185</xdr:row>
      <xdr:rowOff>118381</xdr:rowOff>
    </xdr:from>
    <xdr:to>
      <xdr:col>13</xdr:col>
      <xdr:colOff>1156607</xdr:colOff>
      <xdr:row>198</xdr:row>
      <xdr:rowOff>108858</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274</xdr:row>
      <xdr:rowOff>23130</xdr:rowOff>
    </xdr:from>
    <xdr:to>
      <xdr:col>13</xdr:col>
      <xdr:colOff>503464</xdr:colOff>
      <xdr:row>285</xdr:row>
      <xdr:rowOff>122465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jarias\Configuraci&#243;n%20local\Archivos%20temporales%20de%20Internet\Content.Outlook\6CVD87BV\Circular049%20LF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ronteras\FRONTERAS\Tabla%20Cambio%20de%20Comercializador\Tabla%20Cambio%20de%20Comercializador-1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Anual CGM"/>
      <sheetName val="Enero"/>
      <sheetName val="ANEXO 1 Ene-Sep"/>
      <sheetName val="Febrero"/>
      <sheetName val="Marzo"/>
      <sheetName val="Abril"/>
      <sheetName val="Mayo"/>
      <sheetName val="Junio"/>
      <sheetName val="Julio"/>
      <sheetName val="Agosto"/>
      <sheetName val="Septiembre"/>
      <sheetName val="Octubre"/>
      <sheetName val="Noviembre"/>
      <sheetName val="Diciembre"/>
      <sheetName val="ANEXO 2"/>
      <sheetName val="ANEXO 3"/>
      <sheetName val="Instrucciones"/>
      <sheetName val="Hoja1"/>
    </sheetNames>
    <sheetDataSet>
      <sheetData sheetId="0">
        <row r="12">
          <cell r="C12">
            <v>0</v>
          </cell>
          <cell r="D12">
            <v>0</v>
          </cell>
          <cell r="E12">
            <v>0</v>
          </cell>
          <cell r="F12">
            <v>0</v>
          </cell>
          <cell r="G12">
            <v>0</v>
          </cell>
          <cell r="H12">
            <v>0</v>
          </cell>
          <cell r="I12">
            <v>0</v>
          </cell>
          <cell r="J12">
            <v>0</v>
          </cell>
        </row>
        <row r="13">
          <cell r="C13">
            <v>0</v>
          </cell>
          <cell r="D13">
            <v>0</v>
          </cell>
          <cell r="E13">
            <v>0</v>
          </cell>
          <cell r="F13">
            <v>0</v>
          </cell>
          <cell r="G13">
            <v>0</v>
          </cell>
          <cell r="H13">
            <v>0</v>
          </cell>
          <cell r="I13">
            <v>0</v>
          </cell>
          <cell r="J13">
            <v>0</v>
          </cell>
        </row>
        <row r="14">
          <cell r="C14">
            <v>0</v>
          </cell>
          <cell r="D14">
            <v>0</v>
          </cell>
          <cell r="E14">
            <v>0</v>
          </cell>
          <cell r="F14">
            <v>0</v>
          </cell>
        </row>
        <row r="15">
          <cell r="C15">
            <v>0</v>
          </cell>
          <cell r="D15">
            <v>0</v>
          </cell>
          <cell r="G15">
            <v>0</v>
          </cell>
          <cell r="H15">
            <v>0</v>
          </cell>
          <cell r="I15">
            <v>0</v>
          </cell>
          <cell r="J15">
            <v>0</v>
          </cell>
        </row>
        <row r="16">
          <cell r="C16">
            <v>0</v>
          </cell>
          <cell r="D16">
            <v>0</v>
          </cell>
          <cell r="E16">
            <v>0</v>
          </cell>
          <cell r="F16">
            <v>0</v>
          </cell>
          <cell r="G16">
            <v>0</v>
          </cell>
          <cell r="H16">
            <v>0</v>
          </cell>
          <cell r="I16">
            <v>0</v>
          </cell>
          <cell r="J16">
            <v>0</v>
          </cell>
        </row>
        <row r="17">
          <cell r="C17">
            <v>0</v>
          </cell>
          <cell r="D17">
            <v>0</v>
          </cell>
          <cell r="E17">
            <v>0</v>
          </cell>
          <cell r="F17">
            <v>0</v>
          </cell>
          <cell r="G17">
            <v>0</v>
          </cell>
          <cell r="H17">
            <v>0</v>
          </cell>
          <cell r="I17">
            <v>0</v>
          </cell>
          <cell r="J17">
            <v>0</v>
          </cell>
        </row>
        <row r="18">
          <cell r="C18">
            <v>0</v>
          </cell>
          <cell r="D18">
            <v>0</v>
          </cell>
          <cell r="E18">
            <v>0</v>
          </cell>
          <cell r="F18">
            <v>0</v>
          </cell>
          <cell r="H18">
            <v>0</v>
          </cell>
          <cell r="I18">
            <v>0</v>
          </cell>
          <cell r="J18">
            <v>0</v>
          </cell>
        </row>
        <row r="92">
          <cell r="C92">
            <v>1</v>
          </cell>
          <cell r="D92">
            <v>0</v>
          </cell>
          <cell r="E92">
            <v>0</v>
          </cell>
          <cell r="F92">
            <v>0</v>
          </cell>
          <cell r="G92">
            <v>0</v>
          </cell>
          <cell r="H92">
            <v>0</v>
          </cell>
          <cell r="I92">
            <v>0</v>
          </cell>
          <cell r="J92">
            <v>0</v>
          </cell>
        </row>
        <row r="93">
          <cell r="C93">
            <v>31</v>
          </cell>
          <cell r="D93">
            <v>0</v>
          </cell>
          <cell r="E93">
            <v>0</v>
          </cell>
          <cell r="F93">
            <v>0</v>
          </cell>
          <cell r="G93">
            <v>0</v>
          </cell>
          <cell r="H93">
            <v>0</v>
          </cell>
          <cell r="I93">
            <v>1</v>
          </cell>
          <cell r="J93">
            <v>0</v>
          </cell>
        </row>
        <row r="94">
          <cell r="C94">
            <v>278</v>
          </cell>
          <cell r="D94">
            <v>0</v>
          </cell>
          <cell r="E94">
            <v>8</v>
          </cell>
          <cell r="F94">
            <v>0</v>
          </cell>
          <cell r="G94">
            <v>0</v>
          </cell>
          <cell r="H94">
            <v>0</v>
          </cell>
          <cell r="I94">
            <v>9</v>
          </cell>
          <cell r="J94">
            <v>0</v>
          </cell>
        </row>
        <row r="95">
          <cell r="C95">
            <v>0</v>
          </cell>
          <cell r="D95">
            <v>0</v>
          </cell>
          <cell r="E95">
            <v>0</v>
          </cell>
          <cell r="F95">
            <v>0</v>
          </cell>
          <cell r="G95">
            <v>0</v>
          </cell>
          <cell r="H95">
            <v>0</v>
          </cell>
          <cell r="I95">
            <v>0</v>
          </cell>
          <cell r="J95">
            <v>0</v>
          </cell>
        </row>
        <row r="96">
          <cell r="C96">
            <v>0</v>
          </cell>
          <cell r="D96">
            <v>0</v>
          </cell>
          <cell r="E96">
            <v>0</v>
          </cell>
          <cell r="F96">
            <v>0</v>
          </cell>
          <cell r="G96">
            <v>0</v>
          </cell>
          <cell r="H96">
            <v>0</v>
          </cell>
          <cell r="I96">
            <v>0</v>
          </cell>
          <cell r="J96">
            <v>0</v>
          </cell>
        </row>
        <row r="97">
          <cell r="C97">
            <v>0</v>
          </cell>
          <cell r="D97">
            <v>0</v>
          </cell>
          <cell r="E97">
            <v>1</v>
          </cell>
          <cell r="G97">
            <v>0</v>
          </cell>
          <cell r="H97">
            <v>0</v>
          </cell>
          <cell r="I97">
            <v>0</v>
          </cell>
          <cell r="J97">
            <v>0</v>
          </cell>
        </row>
        <row r="98">
          <cell r="C98">
            <v>0</v>
          </cell>
          <cell r="D98">
            <v>0</v>
          </cell>
          <cell r="E98">
            <v>13</v>
          </cell>
          <cell r="G98">
            <v>0</v>
          </cell>
          <cell r="H98">
            <v>0</v>
          </cell>
          <cell r="I98">
            <v>0</v>
          </cell>
          <cell r="J9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Hoja1"/>
      <sheetName val="Feb"/>
      <sheetName val="Mar"/>
      <sheetName val="Abr"/>
      <sheetName val="May"/>
      <sheetName val="Jun"/>
      <sheetName val="Jul"/>
      <sheetName val="Ago"/>
      <sheetName val="Sep"/>
      <sheetName val="Oct"/>
      <sheetName val="Nov"/>
      <sheetName val="Dic"/>
      <sheetName val="Hoja2"/>
    </sheetNames>
    <sheetDataSet>
      <sheetData sheetId="0">
        <row r="5">
          <cell r="B5" t="str">
            <v>Frt24784</v>
          </cell>
          <cell r="C5" t="str">
            <v>69534807</v>
          </cell>
          <cell r="D5" t="str">
            <v>565490</v>
          </cell>
        </row>
        <row r="6">
          <cell r="B6" t="str">
            <v>Frt11051</v>
          </cell>
          <cell r="C6" t="str">
            <v>62070167</v>
          </cell>
          <cell r="D6" t="str">
            <v>SIN NIU</v>
          </cell>
        </row>
        <row r="7">
          <cell r="B7" t="str">
            <v>Frt24810</v>
          </cell>
          <cell r="C7" t="str">
            <v>69534330</v>
          </cell>
          <cell r="D7">
            <v>0</v>
          </cell>
        </row>
        <row r="8">
          <cell r="B8" t="str">
            <v>Frt24822</v>
          </cell>
          <cell r="C8" t="str">
            <v>69534346</v>
          </cell>
          <cell r="D8" t="str">
            <v>13540030</v>
          </cell>
        </row>
        <row r="9">
          <cell r="B9" t="str">
            <v>Frt04698</v>
          </cell>
          <cell r="C9" t="str">
            <v>107670</v>
          </cell>
          <cell r="D9" t="str">
            <v>SIN NIU</v>
          </cell>
        </row>
        <row r="10">
          <cell r="B10" t="str">
            <v>Frt07052</v>
          </cell>
          <cell r="C10" t="str">
            <v>13719851</v>
          </cell>
          <cell r="D10" t="str">
            <v>11902642</v>
          </cell>
        </row>
        <row r="11">
          <cell r="B11" t="str">
            <v>Frt05045</v>
          </cell>
          <cell r="C11" t="str">
            <v>EMH124755</v>
          </cell>
          <cell r="D11" t="str">
            <v>11749598</v>
          </cell>
        </row>
        <row r="12">
          <cell r="B12" t="str">
            <v>Frt07133</v>
          </cell>
          <cell r="C12" t="str">
            <v>73001638</v>
          </cell>
          <cell r="D12" t="str">
            <v>11749623</v>
          </cell>
        </row>
        <row r="13">
          <cell r="B13" t="str">
            <v>Frt07132</v>
          </cell>
          <cell r="C13" t="str">
            <v>62027971</v>
          </cell>
          <cell r="D13" t="str">
            <v>11749636</v>
          </cell>
        </row>
        <row r="14">
          <cell r="B14" t="str">
            <v>Frt07267</v>
          </cell>
          <cell r="C14" t="str">
            <v>7040196</v>
          </cell>
          <cell r="D14" t="str">
            <v>GAZ059</v>
          </cell>
        </row>
        <row r="15">
          <cell r="B15" t="str">
            <v>Frt07230</v>
          </cell>
          <cell r="C15" t="str">
            <v>347475</v>
          </cell>
          <cell r="D15" t="str">
            <v>11749655</v>
          </cell>
        </row>
        <row r="16">
          <cell r="B16" t="str">
            <v>Frt06034</v>
          </cell>
          <cell r="C16" t="str">
            <v>EMH231000</v>
          </cell>
          <cell r="D16" t="str">
            <v>11749604</v>
          </cell>
        </row>
        <row r="17">
          <cell r="B17" t="str">
            <v>Frt05933</v>
          </cell>
          <cell r="C17" t="str">
            <v>519613</v>
          </cell>
          <cell r="D17" t="str">
            <v>GAZ053</v>
          </cell>
        </row>
        <row r="18">
          <cell r="B18" t="str">
            <v>Frt06076</v>
          </cell>
          <cell r="C18" t="str">
            <v>EMH165345</v>
          </cell>
          <cell r="D18" t="str">
            <v>11749603</v>
          </cell>
        </row>
        <row r="19">
          <cell r="B19" t="str">
            <v>Frt04367</v>
          </cell>
          <cell r="C19" t="str">
            <v>54880</v>
          </cell>
          <cell r="D19" t="str">
            <v>11749561</v>
          </cell>
        </row>
        <row r="20">
          <cell r="B20" t="str">
            <v>Frt06987</v>
          </cell>
          <cell r="C20" t="str">
            <v>347275</v>
          </cell>
          <cell r="D20" t="str">
            <v>11749621</v>
          </cell>
        </row>
        <row r="21">
          <cell r="B21" t="str">
            <v>Frt06789</v>
          </cell>
          <cell r="C21" t="str">
            <v>320115</v>
          </cell>
          <cell r="D21" t="str">
            <v>11749618</v>
          </cell>
        </row>
        <row r="22">
          <cell r="B22" t="str">
            <v>Frt06606</v>
          </cell>
          <cell r="C22" t="str">
            <v>320072</v>
          </cell>
          <cell r="D22" t="str">
            <v>11749648</v>
          </cell>
        </row>
        <row r="23">
          <cell r="B23" t="str">
            <v>Frt06559</v>
          </cell>
          <cell r="C23" t="str">
            <v>283885</v>
          </cell>
          <cell r="D23" t="str">
            <v>GAZ057</v>
          </cell>
        </row>
        <row r="24">
          <cell r="B24" t="str">
            <v>Frt07771</v>
          </cell>
          <cell r="C24" t="str">
            <v>00557340</v>
          </cell>
          <cell r="D24" t="str">
            <v>GAZ095</v>
          </cell>
        </row>
        <row r="25">
          <cell r="B25" t="str">
            <v>Frt07507</v>
          </cell>
          <cell r="C25" t="str">
            <v>00519624</v>
          </cell>
          <cell r="D25" t="str">
            <v>11749677</v>
          </cell>
        </row>
        <row r="26">
          <cell r="B26" t="str">
            <v>Frt05268</v>
          </cell>
          <cell r="C26" t="str">
            <v>ABB267631</v>
          </cell>
          <cell r="D26" t="str">
            <v>11749602</v>
          </cell>
        </row>
        <row r="27">
          <cell r="B27" t="str">
            <v>Frt04818</v>
          </cell>
          <cell r="C27" t="str">
            <v>63139562</v>
          </cell>
          <cell r="D27" t="str">
            <v>11749601</v>
          </cell>
        </row>
        <row r="28">
          <cell r="B28" t="str">
            <v>Frt04369</v>
          </cell>
          <cell r="C28" t="str">
            <v>68702</v>
          </cell>
          <cell r="D28" t="str">
            <v>11749542</v>
          </cell>
        </row>
        <row r="29">
          <cell r="B29" t="str">
            <v>Frt04368</v>
          </cell>
          <cell r="C29" t="str">
            <v>148494</v>
          </cell>
          <cell r="D29" t="str">
            <v>GAZ042</v>
          </cell>
        </row>
        <row r="30">
          <cell r="B30" t="str">
            <v>Frt05768</v>
          </cell>
          <cell r="C30" t="str">
            <v>73001640</v>
          </cell>
          <cell r="D30" t="str">
            <v>11749607</v>
          </cell>
        </row>
        <row r="31">
          <cell r="B31" t="str">
            <v>Frt04642</v>
          </cell>
          <cell r="C31" t="str">
            <v>EMH111251</v>
          </cell>
          <cell r="D31" t="str">
            <v>11749600</v>
          </cell>
        </row>
        <row r="32">
          <cell r="B32" t="str">
            <v>Frt05847</v>
          </cell>
          <cell r="C32" t="str">
            <v>EMH165359</v>
          </cell>
          <cell r="D32" t="str">
            <v>11749599</v>
          </cell>
        </row>
        <row r="33">
          <cell r="B33" t="str">
            <v>Frt08862</v>
          </cell>
          <cell r="C33" t="str">
            <v>165331</v>
          </cell>
          <cell r="D33" t="str">
            <v>11749698</v>
          </cell>
        </row>
        <row r="34">
          <cell r="B34" t="str">
            <v>Frt08171</v>
          </cell>
          <cell r="C34" t="str">
            <v>00533638</v>
          </cell>
          <cell r="D34" t="str">
            <v>11749693</v>
          </cell>
        </row>
        <row r="35">
          <cell r="B35" t="str">
            <v>Frt07505</v>
          </cell>
          <cell r="C35" t="str">
            <v>00510228</v>
          </cell>
          <cell r="D35" t="str">
            <v>11749676</v>
          </cell>
        </row>
        <row r="36">
          <cell r="B36" t="str">
            <v>Frt07502</v>
          </cell>
          <cell r="C36" t="str">
            <v>00510222</v>
          </cell>
          <cell r="D36" t="str">
            <v>11749673</v>
          </cell>
        </row>
        <row r="37">
          <cell r="B37" t="str">
            <v>Frt07476</v>
          </cell>
          <cell r="C37" t="str">
            <v>00510295</v>
          </cell>
          <cell r="D37" t="str">
            <v>11749672</v>
          </cell>
        </row>
        <row r="38">
          <cell r="B38" t="str">
            <v>Frt07475</v>
          </cell>
          <cell r="C38" t="str">
            <v>00519614</v>
          </cell>
          <cell r="D38" t="str">
            <v>11749553</v>
          </cell>
        </row>
        <row r="39">
          <cell r="B39" t="str">
            <v>Frt07474</v>
          </cell>
          <cell r="C39" t="str">
            <v>00500698</v>
          </cell>
          <cell r="D39" t="str">
            <v>11749671</v>
          </cell>
        </row>
        <row r="40">
          <cell r="B40" t="str">
            <v>Frt07456</v>
          </cell>
          <cell r="C40" t="str">
            <v>00519611</v>
          </cell>
          <cell r="D40" t="str">
            <v>GAZ078</v>
          </cell>
        </row>
        <row r="41">
          <cell r="B41" t="str">
            <v>Frt07455</v>
          </cell>
          <cell r="C41" t="str">
            <v>55082141</v>
          </cell>
          <cell r="D41" t="str">
            <v>11749670</v>
          </cell>
        </row>
        <row r="42">
          <cell r="B42" t="str">
            <v>Frt07439</v>
          </cell>
          <cell r="C42" t="str">
            <v>00519623</v>
          </cell>
          <cell r="D42" t="str">
            <v>GAZ076</v>
          </cell>
        </row>
        <row r="43">
          <cell r="B43" t="str">
            <v>Frt07131</v>
          </cell>
          <cell r="C43" t="str">
            <v>347418</v>
          </cell>
          <cell r="D43" t="str">
            <v>11749632</v>
          </cell>
        </row>
        <row r="44">
          <cell r="B44" t="str">
            <v>Frt07023</v>
          </cell>
          <cell r="C44" t="str">
            <v>347303</v>
          </cell>
          <cell r="D44" t="str">
            <v>11749622</v>
          </cell>
        </row>
        <row r="45">
          <cell r="B45" t="str">
            <v>Frt06482</v>
          </cell>
          <cell r="C45" t="str">
            <v>EMH283886</v>
          </cell>
          <cell r="D45" t="str">
            <v>GAZ056</v>
          </cell>
        </row>
        <row r="46">
          <cell r="B46" t="str">
            <v>Frt06768</v>
          </cell>
          <cell r="C46" t="str">
            <v>320114</v>
          </cell>
          <cell r="D46" t="str">
            <v>GAZ066</v>
          </cell>
        </row>
        <row r="47">
          <cell r="B47" t="str">
            <v>Frt06263</v>
          </cell>
          <cell r="C47" t="str">
            <v>EMH271117</v>
          </cell>
          <cell r="D47" t="str">
            <v>GAZ055</v>
          </cell>
        </row>
        <row r="48">
          <cell r="B48" t="str">
            <v>Frt06097</v>
          </cell>
          <cell r="C48" t="str">
            <v>EMH271097</v>
          </cell>
          <cell r="D48" t="str">
            <v>GAZ051</v>
          </cell>
        </row>
        <row r="49">
          <cell r="B49" t="str">
            <v>Frt07575</v>
          </cell>
          <cell r="C49" t="str">
            <v>00557288</v>
          </cell>
          <cell r="D49" t="str">
            <v>GAZO88</v>
          </cell>
        </row>
        <row r="50">
          <cell r="B50" t="str">
            <v>Frt07720</v>
          </cell>
          <cell r="C50" t="str">
            <v>00557327</v>
          </cell>
          <cell r="D50" t="str">
            <v>11749678</v>
          </cell>
        </row>
        <row r="51">
          <cell r="B51" t="str">
            <v>Frt07767</v>
          </cell>
          <cell r="C51" t="str">
            <v>00533499</v>
          </cell>
          <cell r="D51" t="str">
            <v>11749689</v>
          </cell>
        </row>
        <row r="52">
          <cell r="B52" t="str">
            <v>Frt08712</v>
          </cell>
          <cell r="C52" t="str">
            <v>347302</v>
          </cell>
          <cell r="D52" t="str">
            <v>11749696</v>
          </cell>
        </row>
        <row r="53">
          <cell r="B53" t="str">
            <v>Frt08634</v>
          </cell>
          <cell r="C53" t="str">
            <v>00517725</v>
          </cell>
          <cell r="D53" t="str">
            <v>GAZ108</v>
          </cell>
        </row>
        <row r="54">
          <cell r="B54" t="str">
            <v>Frt07866</v>
          </cell>
          <cell r="C54" t="str">
            <v>00557351</v>
          </cell>
          <cell r="D54" t="str">
            <v>GAZ100</v>
          </cell>
        </row>
        <row r="55">
          <cell r="B55" t="str">
            <v>Frt07814</v>
          </cell>
          <cell r="C55" t="str">
            <v>00510413</v>
          </cell>
          <cell r="D55" t="str">
            <v>GAZ097</v>
          </cell>
        </row>
        <row r="56">
          <cell r="B56" t="str">
            <v>Frt06558</v>
          </cell>
          <cell r="C56" t="str">
            <v>283884</v>
          </cell>
          <cell r="D56" t="str">
            <v>11749615</v>
          </cell>
        </row>
        <row r="57">
          <cell r="B57" t="str">
            <v>Frt20163</v>
          </cell>
          <cell r="C57" t="str">
            <v>15113240</v>
          </cell>
          <cell r="D57" t="str">
            <v>2350657</v>
          </cell>
        </row>
        <row r="58">
          <cell r="B58" t="str">
            <v>Frt11414</v>
          </cell>
          <cell r="C58" t="str">
            <v>14022647</v>
          </cell>
          <cell r="D58" t="str">
            <v>SIN NIU</v>
          </cell>
        </row>
        <row r="59">
          <cell r="B59" t="str">
            <v>Frt01429</v>
          </cell>
          <cell r="C59" t="str">
            <v>17962841</v>
          </cell>
          <cell r="D59" t="str">
            <v>1458207</v>
          </cell>
        </row>
        <row r="60">
          <cell r="B60" t="str">
            <v>Frt24856</v>
          </cell>
          <cell r="C60" t="str">
            <v>20130300429</v>
          </cell>
          <cell r="D60">
            <v>0</v>
          </cell>
        </row>
        <row r="61">
          <cell r="B61" t="str">
            <v>Frt23868</v>
          </cell>
          <cell r="C61" t="str">
            <v>4547319</v>
          </cell>
          <cell r="D61" t="str">
            <v>27751850</v>
          </cell>
        </row>
        <row r="62">
          <cell r="B62" t="str">
            <v>Frt07535</v>
          </cell>
          <cell r="C62" t="str">
            <v>36104774</v>
          </cell>
          <cell r="D62" t="str">
            <v>2914570</v>
          </cell>
        </row>
        <row r="63">
          <cell r="B63" t="str">
            <v>Frt10204</v>
          </cell>
          <cell r="C63" t="str">
            <v>53101249</v>
          </cell>
          <cell r="D63" t="str">
            <v>3187605</v>
          </cell>
        </row>
        <row r="64">
          <cell r="B64" t="str">
            <v>Frt18521</v>
          </cell>
          <cell r="C64" t="str">
            <v>62017826</v>
          </cell>
          <cell r="D64" t="str">
            <v>316069</v>
          </cell>
        </row>
        <row r="65">
          <cell r="B65" t="str">
            <v>Frt06390</v>
          </cell>
          <cell r="C65" t="str">
            <v>59003338</v>
          </cell>
          <cell r="D65" t="str">
            <v>2351685</v>
          </cell>
        </row>
        <row r="66">
          <cell r="B66" t="str">
            <v>Frt00987</v>
          </cell>
          <cell r="C66" t="str">
            <v>59003330</v>
          </cell>
          <cell r="D66" t="str">
            <v>2349318</v>
          </cell>
        </row>
        <row r="67">
          <cell r="B67" t="str">
            <v>Frt19741</v>
          </cell>
          <cell r="C67" t="str">
            <v>12447927</v>
          </cell>
          <cell r="D67" t="str">
            <v>12793805</v>
          </cell>
        </row>
        <row r="68">
          <cell r="B68" t="str">
            <v>Frt19859</v>
          </cell>
          <cell r="C68" t="str">
            <v>1092541</v>
          </cell>
          <cell r="D68" t="str">
            <v>86714</v>
          </cell>
        </row>
        <row r="69">
          <cell r="B69" t="str">
            <v>Frt21810</v>
          </cell>
          <cell r="C69">
            <v>0</v>
          </cell>
          <cell r="D69">
            <v>0</v>
          </cell>
        </row>
        <row r="70">
          <cell r="B70" t="str">
            <v>Frt06935</v>
          </cell>
          <cell r="C70">
            <v>0</v>
          </cell>
          <cell r="D70">
            <v>0</v>
          </cell>
        </row>
        <row r="71">
          <cell r="B71" t="str">
            <v>Frt02161</v>
          </cell>
          <cell r="C71">
            <v>0</v>
          </cell>
          <cell r="D71">
            <v>0</v>
          </cell>
        </row>
        <row r="72">
          <cell r="B72" t="str">
            <v>Frt05013</v>
          </cell>
          <cell r="C72" t="str">
            <v>59003336</v>
          </cell>
          <cell r="D72" t="str">
            <v>2350382</v>
          </cell>
        </row>
        <row r="73">
          <cell r="B73" t="str">
            <v>Frt11718</v>
          </cell>
          <cell r="C73" t="str">
            <v>59003340</v>
          </cell>
          <cell r="D73" t="str">
            <v>12517242</v>
          </cell>
        </row>
        <row r="74">
          <cell r="B74" t="str">
            <v>Frt01140</v>
          </cell>
          <cell r="C74" t="str">
            <v>51319043</v>
          </cell>
          <cell r="D74" t="str">
            <v>11588569</v>
          </cell>
        </row>
        <row r="75">
          <cell r="B75" t="str">
            <v>Frt02090</v>
          </cell>
          <cell r="C75" t="str">
            <v>59003323</v>
          </cell>
          <cell r="D75" t="str">
            <v>2350203</v>
          </cell>
        </row>
        <row r="76">
          <cell r="B76" t="str">
            <v>Frt10334</v>
          </cell>
          <cell r="C76" t="str">
            <v>59003341</v>
          </cell>
          <cell r="D76" t="str">
            <v>2350126</v>
          </cell>
        </row>
        <row r="77">
          <cell r="B77" t="str">
            <v>Frt24868</v>
          </cell>
          <cell r="C77" t="str">
            <v>59003743</v>
          </cell>
          <cell r="D77">
            <v>0</v>
          </cell>
        </row>
        <row r="78">
          <cell r="B78" t="str">
            <v>Frt04546</v>
          </cell>
          <cell r="C78" t="str">
            <v>53026928</v>
          </cell>
          <cell r="D78" t="str">
            <v>SIN NIU</v>
          </cell>
        </row>
        <row r="79">
          <cell r="B79" t="str">
            <v>Frt05714</v>
          </cell>
          <cell r="C79" t="str">
            <v>51116555</v>
          </cell>
          <cell r="D79" t="str">
            <v>1680629</v>
          </cell>
        </row>
        <row r="80">
          <cell r="B80" t="str">
            <v>Frt06822</v>
          </cell>
          <cell r="C80" t="str">
            <v>51237603</v>
          </cell>
          <cell r="D80" t="str">
            <v>1680641-7114</v>
          </cell>
        </row>
        <row r="81">
          <cell r="B81" t="str">
            <v>Frt01141</v>
          </cell>
          <cell r="C81" t="str">
            <v>59003342</v>
          </cell>
          <cell r="D81" t="str">
            <v>2349702</v>
          </cell>
        </row>
        <row r="82">
          <cell r="B82" t="str">
            <v>Frt09459</v>
          </cell>
          <cell r="C82" t="str">
            <v>51237599</v>
          </cell>
          <cell r="D82" t="str">
            <v>STAMONI2</v>
          </cell>
        </row>
        <row r="83">
          <cell r="B83" t="str">
            <v>Frt10996</v>
          </cell>
          <cell r="C83" t="str">
            <v>59003335</v>
          </cell>
          <cell r="D83" t="str">
            <v>2350129</v>
          </cell>
        </row>
        <row r="84">
          <cell r="B84" t="str">
            <v>Frt24870</v>
          </cell>
          <cell r="C84" t="str">
            <v>13127803</v>
          </cell>
          <cell r="D84">
            <v>0</v>
          </cell>
        </row>
        <row r="85">
          <cell r="B85" t="str">
            <v>Frt08260</v>
          </cell>
          <cell r="C85" t="str">
            <v>51237600</v>
          </cell>
          <cell r="D85" t="str">
            <v>1680943-55535</v>
          </cell>
        </row>
        <row r="86">
          <cell r="B86" t="str">
            <v>Frt24875</v>
          </cell>
          <cell r="C86" t="str">
            <v>14129602</v>
          </cell>
          <cell r="D86">
            <v>0</v>
          </cell>
        </row>
        <row r="87">
          <cell r="B87" t="str">
            <v>Frt24872</v>
          </cell>
          <cell r="C87" t="str">
            <v>14081809</v>
          </cell>
          <cell r="D87">
            <v>0</v>
          </cell>
        </row>
        <row r="88">
          <cell r="B88" t="str">
            <v>Frt24874</v>
          </cell>
          <cell r="C88" t="str">
            <v>14081803</v>
          </cell>
          <cell r="D88">
            <v>0</v>
          </cell>
        </row>
        <row r="89">
          <cell r="B89" t="str">
            <v>Frt06353</v>
          </cell>
          <cell r="C89" t="str">
            <v>59003391</v>
          </cell>
          <cell r="D89" t="str">
            <v>2351648</v>
          </cell>
        </row>
        <row r="90">
          <cell r="B90" t="str">
            <v>Frt20554</v>
          </cell>
          <cell r="C90" t="str">
            <v>63128618</v>
          </cell>
          <cell r="D90" t="str">
            <v>11725025</v>
          </cell>
        </row>
        <row r="91">
          <cell r="B91" t="str">
            <v>Frt00967</v>
          </cell>
          <cell r="C91" t="str">
            <v>59003415</v>
          </cell>
          <cell r="D91" t="str">
            <v>9422280</v>
          </cell>
        </row>
        <row r="92">
          <cell r="B92" t="str">
            <v>Frt03568</v>
          </cell>
          <cell r="C92" t="str">
            <v>59003334</v>
          </cell>
          <cell r="D92" t="str">
            <v>13005661</v>
          </cell>
        </row>
        <row r="93">
          <cell r="B93" t="str">
            <v>Frt19630</v>
          </cell>
          <cell r="C93" t="str">
            <v>59003727</v>
          </cell>
          <cell r="D93" t="str">
            <v>2351273</v>
          </cell>
        </row>
        <row r="94">
          <cell r="B94" t="str">
            <v>Frt19990</v>
          </cell>
          <cell r="C94" t="str">
            <v>59003385</v>
          </cell>
          <cell r="D94" t="str">
            <v>13086589</v>
          </cell>
        </row>
        <row r="95">
          <cell r="B95" t="str">
            <v>Frt03537</v>
          </cell>
          <cell r="C95" t="str">
            <v>51116564</v>
          </cell>
          <cell r="D95" t="str">
            <v>11706012</v>
          </cell>
        </row>
        <row r="96">
          <cell r="B96" t="str">
            <v>Frt07686</v>
          </cell>
          <cell r="C96" t="str">
            <v>51116559</v>
          </cell>
          <cell r="D96" t="str">
            <v>12548106</v>
          </cell>
        </row>
        <row r="97">
          <cell r="B97" t="str">
            <v>Frt02093</v>
          </cell>
          <cell r="C97" t="str">
            <v>59003746</v>
          </cell>
          <cell r="D97" t="str">
            <v>11900658</v>
          </cell>
        </row>
        <row r="98">
          <cell r="B98" t="str">
            <v>Frt02864</v>
          </cell>
          <cell r="C98" t="str">
            <v>33011787</v>
          </cell>
          <cell r="D98" t="str">
            <v>11588638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8"/>
  <sheetViews>
    <sheetView showGridLines="0" tabSelected="1" zoomScale="70" zoomScaleNormal="70" workbookViewId="0">
      <selection activeCell="L6" sqref="L6:N6"/>
    </sheetView>
  </sheetViews>
  <sheetFormatPr baseColWidth="10" defaultRowHeight="15" x14ac:dyDescent="0.25"/>
  <cols>
    <col min="1" max="1" width="2.5703125" style="4" customWidth="1"/>
    <col min="2" max="2" width="25.28515625" style="4" customWidth="1"/>
    <col min="3" max="3" width="23" style="4" customWidth="1"/>
    <col min="4" max="4" width="20.85546875" style="4" customWidth="1"/>
    <col min="5" max="5" width="24" style="4" customWidth="1"/>
    <col min="6" max="6" width="23.28515625" style="4" customWidth="1"/>
    <col min="7" max="7" width="21.7109375" style="4" customWidth="1"/>
    <col min="8" max="8" width="25.7109375" style="4" customWidth="1"/>
    <col min="9" max="10" width="25.85546875" style="4" customWidth="1"/>
    <col min="11" max="11" width="24.140625" style="4" customWidth="1"/>
    <col min="12" max="12" width="24" style="4" customWidth="1"/>
    <col min="13" max="13" width="21.85546875" style="4" customWidth="1"/>
    <col min="14" max="14" width="20" style="4" customWidth="1"/>
    <col min="15" max="15" width="2.5703125" style="4" customWidth="1"/>
    <col min="16" max="16384" width="11.42578125" style="1"/>
  </cols>
  <sheetData>
    <row r="1" spans="1:15" ht="9" customHeight="1" x14ac:dyDescent="0.25">
      <c r="A1" s="5"/>
      <c r="B1" s="9"/>
      <c r="C1" s="9"/>
      <c r="D1" s="9"/>
      <c r="E1" s="9"/>
      <c r="F1" s="9"/>
      <c r="G1" s="9"/>
      <c r="H1" s="9"/>
      <c r="I1" s="9"/>
      <c r="J1" s="9"/>
      <c r="K1" s="9"/>
      <c r="L1" s="9"/>
      <c r="M1" s="9"/>
      <c r="N1" s="9"/>
      <c r="O1" s="10"/>
    </row>
    <row r="2" spans="1:15" ht="15" customHeight="1" x14ac:dyDescent="0.25">
      <c r="A2" s="6"/>
      <c r="B2" s="302" t="s">
        <v>121</v>
      </c>
      <c r="C2" s="303"/>
      <c r="D2" s="303"/>
      <c r="E2" s="303"/>
      <c r="F2" s="303"/>
      <c r="G2" s="303"/>
      <c r="H2" s="303"/>
      <c r="I2" s="303"/>
      <c r="J2" s="303"/>
      <c r="K2" s="304"/>
      <c r="L2" s="287" t="s">
        <v>26</v>
      </c>
      <c r="M2" s="288"/>
      <c r="N2" s="289"/>
      <c r="O2" s="11"/>
    </row>
    <row r="3" spans="1:15" ht="35.25" customHeight="1" x14ac:dyDescent="0.25">
      <c r="A3" s="6"/>
      <c r="B3" s="305"/>
      <c r="C3" s="306"/>
      <c r="D3" s="306"/>
      <c r="E3" s="306"/>
      <c r="F3" s="306"/>
      <c r="G3" s="306"/>
      <c r="H3" s="306"/>
      <c r="I3" s="306"/>
      <c r="J3" s="306"/>
      <c r="K3" s="307"/>
      <c r="L3" s="290"/>
      <c r="M3" s="291"/>
      <c r="N3" s="292"/>
      <c r="O3" s="11"/>
    </row>
    <row r="4" spans="1:15" x14ac:dyDescent="0.25">
      <c r="A4" s="6"/>
      <c r="B4" s="8"/>
      <c r="C4" s="8"/>
      <c r="D4" s="8"/>
      <c r="E4" s="8"/>
      <c r="F4" s="8"/>
      <c r="G4" s="8"/>
      <c r="H4" s="8"/>
      <c r="I4" s="8"/>
      <c r="J4" s="8"/>
      <c r="K4" s="8"/>
      <c r="L4" s="8"/>
      <c r="M4" s="8"/>
      <c r="N4" s="8"/>
      <c r="O4" s="11"/>
    </row>
    <row r="5" spans="1:15" ht="12.75" customHeight="1" x14ac:dyDescent="0.25">
      <c r="A5" s="6"/>
      <c r="B5" s="15" t="s">
        <v>19</v>
      </c>
      <c r="C5" s="16"/>
      <c r="D5" s="16"/>
      <c r="E5" s="16"/>
      <c r="F5" s="15" t="s">
        <v>20</v>
      </c>
      <c r="G5" s="16"/>
      <c r="H5" s="16"/>
      <c r="I5" s="16"/>
      <c r="J5" s="16"/>
      <c r="K5" s="14"/>
      <c r="L5" s="17" t="s">
        <v>21</v>
      </c>
      <c r="M5" s="16"/>
      <c r="N5" s="14"/>
      <c r="O5" s="11"/>
    </row>
    <row r="6" spans="1:15" ht="28.5" customHeight="1" x14ac:dyDescent="0.25">
      <c r="A6" s="6"/>
      <c r="B6" s="308" t="s">
        <v>401</v>
      </c>
      <c r="C6" s="309"/>
      <c r="D6" s="309"/>
      <c r="E6" s="310"/>
      <c r="F6" s="308" t="s">
        <v>403</v>
      </c>
      <c r="G6" s="309"/>
      <c r="H6" s="309"/>
      <c r="I6" s="309"/>
      <c r="J6" s="309"/>
      <c r="K6" s="310"/>
      <c r="L6" s="296">
        <v>2016</v>
      </c>
      <c r="M6" s="297"/>
      <c r="N6" s="298"/>
      <c r="O6" s="11"/>
    </row>
    <row r="7" spans="1:15" ht="12.75" customHeight="1" x14ac:dyDescent="0.25">
      <c r="A7" s="6"/>
      <c r="B7" s="15" t="s">
        <v>52</v>
      </c>
      <c r="C7" s="16"/>
      <c r="D7" s="16"/>
      <c r="E7" s="16"/>
      <c r="F7" s="22" t="s">
        <v>53</v>
      </c>
      <c r="G7" s="2"/>
      <c r="H7" s="2"/>
      <c r="I7" s="2"/>
      <c r="J7" s="2"/>
      <c r="K7" s="19"/>
      <c r="L7" s="17" t="s">
        <v>22</v>
      </c>
      <c r="M7" s="16"/>
      <c r="N7" s="14"/>
      <c r="O7" s="11"/>
    </row>
    <row r="8" spans="1:15" ht="28.5" customHeight="1" x14ac:dyDescent="0.25">
      <c r="A8" s="6"/>
      <c r="B8" s="308" t="s">
        <v>402</v>
      </c>
      <c r="C8" s="309"/>
      <c r="D8" s="309"/>
      <c r="E8" s="310"/>
      <c r="F8" s="308" t="s">
        <v>404</v>
      </c>
      <c r="G8" s="309"/>
      <c r="H8" s="309"/>
      <c r="I8" s="309"/>
      <c r="J8" s="309"/>
      <c r="K8" s="310"/>
      <c r="L8" s="299">
        <v>42794</v>
      </c>
      <c r="M8" s="300"/>
      <c r="N8" s="301"/>
      <c r="O8" s="11"/>
    </row>
    <row r="9" spans="1:15" ht="15.75" thickBot="1" x14ac:dyDescent="0.3">
      <c r="A9" s="6"/>
      <c r="B9" s="8"/>
      <c r="C9" s="8"/>
      <c r="D9" s="8"/>
      <c r="E9" s="8"/>
      <c r="F9" s="8"/>
      <c r="G9" s="8"/>
      <c r="H9" s="8"/>
      <c r="I9" s="8"/>
      <c r="J9" s="8"/>
      <c r="K9" s="8"/>
      <c r="L9" s="8"/>
      <c r="M9" s="8"/>
      <c r="N9" s="8"/>
      <c r="O9" s="11"/>
    </row>
    <row r="10" spans="1:15" ht="30.75" customHeight="1" thickBot="1" x14ac:dyDescent="0.3">
      <c r="A10" s="6"/>
      <c r="B10" s="265" t="s">
        <v>80</v>
      </c>
      <c r="C10" s="228"/>
      <c r="D10" s="228"/>
      <c r="E10" s="228"/>
      <c r="F10" s="228"/>
      <c r="G10" s="228"/>
      <c r="H10" s="228"/>
      <c r="I10" s="228"/>
      <c r="J10" s="228"/>
      <c r="K10" s="228"/>
      <c r="L10" s="228"/>
      <c r="M10" s="228"/>
      <c r="N10" s="229"/>
      <c r="O10" s="11"/>
    </row>
    <row r="11" spans="1:15" ht="30" x14ac:dyDescent="0.25">
      <c r="A11" s="6"/>
      <c r="B11" s="42" t="s">
        <v>27</v>
      </c>
      <c r="C11" s="41" t="s">
        <v>29</v>
      </c>
      <c r="D11" s="27" t="s">
        <v>30</v>
      </c>
      <c r="E11" s="27" t="s">
        <v>9</v>
      </c>
      <c r="F11" s="27" t="s">
        <v>10</v>
      </c>
      <c r="G11" s="27" t="s">
        <v>0</v>
      </c>
      <c r="H11" s="41" t="s">
        <v>11</v>
      </c>
      <c r="I11" s="41" t="s">
        <v>7</v>
      </c>
      <c r="J11" s="41" t="s">
        <v>203</v>
      </c>
      <c r="K11" s="221" t="s">
        <v>13</v>
      </c>
      <c r="L11" s="221"/>
      <c r="M11" s="221" t="s">
        <v>25</v>
      </c>
      <c r="N11" s="227"/>
      <c r="O11" s="11"/>
    </row>
    <row r="12" spans="1:15" s="58" customFormat="1" ht="30.75" customHeight="1" x14ac:dyDescent="0.25">
      <c r="A12" s="56"/>
      <c r="B12" s="61" t="s">
        <v>5</v>
      </c>
      <c r="C12" s="126">
        <f>+'[1]Informe Anual CGM'!$C12</f>
        <v>0</v>
      </c>
      <c r="D12" s="126">
        <f>+'[1]Informe Anual CGM'!$D12</f>
        <v>0</v>
      </c>
      <c r="E12" s="126">
        <f>+'[1]Informe Anual CGM'!$E12</f>
        <v>0</v>
      </c>
      <c r="F12" s="126">
        <f>+'[1]Informe Anual CGM'!$F12</f>
        <v>0</v>
      </c>
      <c r="G12" s="126">
        <f>+'[1]Informe Anual CGM'!$G12</f>
        <v>0</v>
      </c>
      <c r="H12" s="126">
        <f>+'[1]Informe Anual CGM'!$H12</f>
        <v>0</v>
      </c>
      <c r="I12" s="126">
        <f>+'[1]Informe Anual CGM'!$I12</f>
        <v>0</v>
      </c>
      <c r="J12" s="127">
        <f>+'[1]Informe Anual CGM'!$J12</f>
        <v>0</v>
      </c>
      <c r="K12" s="295">
        <f t="shared" ref="K12:K18" si="0">SUM(C12:J12)</f>
        <v>0</v>
      </c>
      <c r="L12" s="295"/>
      <c r="M12" s="293">
        <f>+IFERROR(K12/$K$19,0)</f>
        <v>0</v>
      </c>
      <c r="N12" s="294"/>
      <c r="O12" s="57"/>
    </row>
    <row r="13" spans="1:15" s="58" customFormat="1" ht="30.75" customHeight="1" x14ac:dyDescent="0.25">
      <c r="A13" s="56"/>
      <c r="B13" s="62" t="s">
        <v>12</v>
      </c>
      <c r="C13" s="126">
        <f>+'[1]Informe Anual CGM'!$C13</f>
        <v>0</v>
      </c>
      <c r="D13" s="126">
        <f>+'[1]Informe Anual CGM'!$D13</f>
        <v>0</v>
      </c>
      <c r="E13" s="126">
        <f>+'[1]Informe Anual CGM'!$E13</f>
        <v>0</v>
      </c>
      <c r="F13" s="126">
        <f>+'[1]Informe Anual CGM'!$F13</f>
        <v>0</v>
      </c>
      <c r="G13" s="126">
        <f>+'[1]Informe Anual CGM'!$G13</f>
        <v>0</v>
      </c>
      <c r="H13" s="126">
        <f>+'[1]Informe Anual CGM'!$H13</f>
        <v>0</v>
      </c>
      <c r="I13" s="126">
        <f>+'[1]Informe Anual CGM'!$I13</f>
        <v>0</v>
      </c>
      <c r="J13" s="127">
        <f>+'[1]Informe Anual CGM'!$J13</f>
        <v>0</v>
      </c>
      <c r="K13" s="295">
        <f t="shared" si="0"/>
        <v>0</v>
      </c>
      <c r="L13" s="295"/>
      <c r="M13" s="293">
        <f t="shared" ref="M13:M15" si="1">+IFERROR(K13/$K$19,0)</f>
        <v>0</v>
      </c>
      <c r="N13" s="294"/>
      <c r="O13" s="57"/>
    </row>
    <row r="14" spans="1:15" s="58" customFormat="1" ht="30.75" customHeight="1" x14ac:dyDescent="0.25">
      <c r="A14" s="56"/>
      <c r="B14" s="62" t="s">
        <v>14</v>
      </c>
      <c r="C14" s="126">
        <f>+'[1]Informe Anual CGM'!$C14</f>
        <v>0</v>
      </c>
      <c r="D14" s="126">
        <f>+'[1]Informe Anual CGM'!$D14</f>
        <v>0</v>
      </c>
      <c r="E14" s="126">
        <f>+'[1]Informe Anual CGM'!$E14</f>
        <v>0</v>
      </c>
      <c r="F14" s="126">
        <f>+'[1]Informe Anual CGM'!$F14</f>
        <v>0</v>
      </c>
      <c r="G14" s="63" t="s">
        <v>16</v>
      </c>
      <c r="H14" s="63" t="s">
        <v>16</v>
      </c>
      <c r="I14" s="63" t="s">
        <v>16</v>
      </c>
      <c r="J14" s="63" t="s">
        <v>16</v>
      </c>
      <c r="K14" s="295">
        <f t="shared" si="0"/>
        <v>0</v>
      </c>
      <c r="L14" s="295"/>
      <c r="M14" s="293">
        <f t="shared" si="1"/>
        <v>0</v>
      </c>
      <c r="N14" s="294"/>
      <c r="O14" s="57"/>
    </row>
    <row r="15" spans="1:15" s="58" customFormat="1" ht="30.75" customHeight="1" x14ac:dyDescent="0.25">
      <c r="A15" s="56"/>
      <c r="B15" s="62" t="s">
        <v>15</v>
      </c>
      <c r="C15" s="126">
        <f>+'[1]Informe Anual CGM'!$C15</f>
        <v>0</v>
      </c>
      <c r="D15" s="126">
        <f>+'[1]Informe Anual CGM'!$D15</f>
        <v>0</v>
      </c>
      <c r="E15" s="126">
        <v>6</v>
      </c>
      <c r="F15" s="126">
        <v>2</v>
      </c>
      <c r="G15" s="126">
        <f>+'[1]Informe Anual CGM'!$G15</f>
        <v>0</v>
      </c>
      <c r="H15" s="126">
        <f>+'[1]Informe Anual CGM'!$H15</f>
        <v>0</v>
      </c>
      <c r="I15" s="126">
        <f>+'[1]Informe Anual CGM'!$I15</f>
        <v>0</v>
      </c>
      <c r="J15" s="127">
        <f>+'[1]Informe Anual CGM'!$J15</f>
        <v>0</v>
      </c>
      <c r="K15" s="295">
        <f t="shared" si="0"/>
        <v>8</v>
      </c>
      <c r="L15" s="295"/>
      <c r="M15" s="293">
        <f t="shared" si="1"/>
        <v>0.25806451612903225</v>
      </c>
      <c r="N15" s="294"/>
      <c r="O15" s="57"/>
    </row>
    <row r="16" spans="1:15" s="58" customFormat="1" ht="30.75" customHeight="1" x14ac:dyDescent="0.25">
      <c r="A16" s="56"/>
      <c r="B16" s="62" t="s">
        <v>17</v>
      </c>
      <c r="C16" s="126">
        <f>+'[1]Informe Anual CGM'!$C16</f>
        <v>0</v>
      </c>
      <c r="D16" s="126">
        <f>+'[1]Informe Anual CGM'!$D16</f>
        <v>0</v>
      </c>
      <c r="E16" s="126">
        <f>+'[1]Informe Anual CGM'!$E16</f>
        <v>0</v>
      </c>
      <c r="F16" s="126">
        <f>+'[1]Informe Anual CGM'!$F16</f>
        <v>0</v>
      </c>
      <c r="G16" s="126">
        <f>+'[1]Informe Anual CGM'!$G16</f>
        <v>0</v>
      </c>
      <c r="H16" s="126">
        <f>+'[1]Informe Anual CGM'!$H16</f>
        <v>0</v>
      </c>
      <c r="I16" s="126">
        <f>+'[1]Informe Anual CGM'!$I16</f>
        <v>0</v>
      </c>
      <c r="J16" s="127">
        <f>+'[1]Informe Anual CGM'!$J16</f>
        <v>0</v>
      </c>
      <c r="K16" s="295">
        <f t="shared" si="0"/>
        <v>0</v>
      </c>
      <c r="L16" s="295"/>
      <c r="M16" s="293">
        <f t="shared" ref="M16:M19" si="2">+IFERROR(K16/$K$19,0)</f>
        <v>0</v>
      </c>
      <c r="N16" s="294"/>
      <c r="O16" s="57"/>
    </row>
    <row r="17" spans="1:15" s="58" customFormat="1" ht="30.75" customHeight="1" x14ac:dyDescent="0.25">
      <c r="A17" s="56"/>
      <c r="B17" s="62" t="s">
        <v>18</v>
      </c>
      <c r="C17" s="126">
        <f>+'[1]Informe Anual CGM'!$C17</f>
        <v>0</v>
      </c>
      <c r="D17" s="126">
        <f>+'[1]Informe Anual CGM'!$D17</f>
        <v>0</v>
      </c>
      <c r="E17" s="126">
        <f>+'[1]Informe Anual CGM'!$E17</f>
        <v>0</v>
      </c>
      <c r="F17" s="126">
        <f>+'[1]Informe Anual CGM'!$F17</f>
        <v>0</v>
      </c>
      <c r="G17" s="126">
        <f>+'[1]Informe Anual CGM'!$G17</f>
        <v>0</v>
      </c>
      <c r="H17" s="126">
        <f>+'[1]Informe Anual CGM'!$H17</f>
        <v>0</v>
      </c>
      <c r="I17" s="126">
        <f>+'[1]Informe Anual CGM'!$I17</f>
        <v>0</v>
      </c>
      <c r="J17" s="127">
        <f>+'[1]Informe Anual CGM'!$J17</f>
        <v>0</v>
      </c>
      <c r="K17" s="295">
        <f t="shared" si="0"/>
        <v>0</v>
      </c>
      <c r="L17" s="295"/>
      <c r="M17" s="293">
        <f t="shared" si="2"/>
        <v>0</v>
      </c>
      <c r="N17" s="294"/>
      <c r="O17" s="57"/>
    </row>
    <row r="18" spans="1:15" s="58" customFormat="1" ht="30.75" customHeight="1" x14ac:dyDescent="0.25">
      <c r="A18" s="56"/>
      <c r="B18" s="62" t="s">
        <v>204</v>
      </c>
      <c r="C18" s="126">
        <f>+'[1]Informe Anual CGM'!$C18</f>
        <v>0</v>
      </c>
      <c r="D18" s="126">
        <f>+'[1]Informe Anual CGM'!$D18</f>
        <v>0</v>
      </c>
      <c r="E18" s="126">
        <f>+'[1]Informe Anual CGM'!$E18</f>
        <v>0</v>
      </c>
      <c r="F18" s="126">
        <f>+'[1]Informe Anual CGM'!$F18</f>
        <v>0</v>
      </c>
      <c r="G18" s="126">
        <v>23</v>
      </c>
      <c r="H18" s="126">
        <f>+'[1]Informe Anual CGM'!$H18</f>
        <v>0</v>
      </c>
      <c r="I18" s="126">
        <f>+'[1]Informe Anual CGM'!$I18</f>
        <v>0</v>
      </c>
      <c r="J18" s="127">
        <f>+'[1]Informe Anual CGM'!$J18</f>
        <v>0</v>
      </c>
      <c r="K18" s="295">
        <f t="shared" si="0"/>
        <v>23</v>
      </c>
      <c r="L18" s="295"/>
      <c r="M18" s="293">
        <f t="shared" si="2"/>
        <v>0.74193548387096775</v>
      </c>
      <c r="N18" s="294"/>
      <c r="O18" s="57"/>
    </row>
    <row r="19" spans="1:15" s="58" customFormat="1" ht="30.75" customHeight="1" x14ac:dyDescent="0.25">
      <c r="A19" s="56"/>
      <c r="B19" s="43" t="s">
        <v>13</v>
      </c>
      <c r="C19" s="64">
        <f>+SUM(C12:C18)</f>
        <v>0</v>
      </c>
      <c r="D19" s="89">
        <f>+SUM(D12:D18)</f>
        <v>0</v>
      </c>
      <c r="E19" s="89">
        <f t="shared" ref="E19:J19" si="3">+SUM(E12:E18)</f>
        <v>6</v>
      </c>
      <c r="F19" s="89">
        <f t="shared" si="3"/>
        <v>2</v>
      </c>
      <c r="G19" s="89">
        <f t="shared" si="3"/>
        <v>23</v>
      </c>
      <c r="H19" s="89">
        <f t="shared" si="3"/>
        <v>0</v>
      </c>
      <c r="I19" s="89">
        <f t="shared" si="3"/>
        <v>0</v>
      </c>
      <c r="J19" s="89">
        <f t="shared" si="3"/>
        <v>0</v>
      </c>
      <c r="K19" s="295">
        <f>+SUM(K12:L18)</f>
        <v>31</v>
      </c>
      <c r="L19" s="295"/>
      <c r="M19" s="293">
        <f t="shared" si="2"/>
        <v>1</v>
      </c>
      <c r="N19" s="294"/>
      <c r="O19" s="57"/>
    </row>
    <row r="20" spans="1:15" s="58" customFormat="1" ht="50.25" customHeight="1" thickBot="1" x14ac:dyDescent="0.3">
      <c r="A20" s="56"/>
      <c r="B20" s="28" t="s">
        <v>24</v>
      </c>
      <c r="C20" s="52">
        <f>+IFERROR(C19/$K$19,0)</f>
        <v>0</v>
      </c>
      <c r="D20" s="52">
        <f t="shared" ref="D20:J20" si="4">+IFERROR(D19/$K$19,0)</f>
        <v>0</v>
      </c>
      <c r="E20" s="52">
        <f t="shared" si="4"/>
        <v>0.19354838709677419</v>
      </c>
      <c r="F20" s="52">
        <f t="shared" si="4"/>
        <v>6.4516129032258063E-2</v>
      </c>
      <c r="G20" s="52">
        <f t="shared" si="4"/>
        <v>0.74193548387096775</v>
      </c>
      <c r="H20" s="52">
        <f t="shared" si="4"/>
        <v>0</v>
      </c>
      <c r="I20" s="52">
        <f t="shared" si="4"/>
        <v>0</v>
      </c>
      <c r="J20" s="52">
        <f t="shared" si="4"/>
        <v>0</v>
      </c>
      <c r="K20" s="311" t="s">
        <v>171</v>
      </c>
      <c r="L20" s="312"/>
      <c r="M20" s="312"/>
      <c r="N20" s="313"/>
      <c r="O20" s="57"/>
    </row>
    <row r="21" spans="1:15" ht="25.5" customHeight="1" x14ac:dyDescent="0.25">
      <c r="A21" s="6"/>
      <c r="B21" s="29" t="s">
        <v>23</v>
      </c>
      <c r="C21" s="3"/>
      <c r="D21" s="3"/>
      <c r="E21" s="3"/>
      <c r="F21" s="3"/>
      <c r="G21" s="3"/>
      <c r="H21" s="30" t="s">
        <v>54</v>
      </c>
      <c r="I21" s="31"/>
      <c r="J21" s="3"/>
      <c r="K21" s="3"/>
      <c r="L21" s="3"/>
      <c r="M21" s="3"/>
      <c r="N21" s="32"/>
      <c r="O21" s="11"/>
    </row>
    <row r="22" spans="1:15" ht="25.5" customHeight="1" x14ac:dyDescent="0.25">
      <c r="A22" s="6"/>
      <c r="B22" s="317" t="s">
        <v>328</v>
      </c>
      <c r="C22" s="318"/>
      <c r="D22" s="318"/>
      <c r="E22" s="318"/>
      <c r="F22" s="318"/>
      <c r="G22" s="319"/>
      <c r="H22" s="18"/>
      <c r="I22" s="2"/>
      <c r="J22" s="2"/>
      <c r="K22" s="2"/>
      <c r="L22" s="2"/>
      <c r="M22" s="2"/>
      <c r="N22" s="33"/>
      <c r="O22" s="11"/>
    </row>
    <row r="23" spans="1:15" ht="25.5" customHeight="1" x14ac:dyDescent="0.25">
      <c r="A23" s="6"/>
      <c r="B23" s="317"/>
      <c r="C23" s="318"/>
      <c r="D23" s="318"/>
      <c r="E23" s="318"/>
      <c r="F23" s="318"/>
      <c r="G23" s="319"/>
      <c r="H23" s="18"/>
      <c r="I23" s="2"/>
      <c r="J23" s="2"/>
      <c r="K23" s="2"/>
      <c r="L23" s="2"/>
      <c r="M23" s="2"/>
      <c r="N23" s="33"/>
      <c r="O23" s="11"/>
    </row>
    <row r="24" spans="1:15" ht="25.5" customHeight="1" x14ac:dyDescent="0.25">
      <c r="A24" s="6"/>
      <c r="B24" s="317"/>
      <c r="C24" s="318"/>
      <c r="D24" s="318"/>
      <c r="E24" s="318"/>
      <c r="F24" s="318"/>
      <c r="G24" s="319"/>
      <c r="H24" s="18"/>
      <c r="I24" s="2"/>
      <c r="J24" s="2"/>
      <c r="K24" s="2"/>
      <c r="L24" s="2"/>
      <c r="M24" s="2"/>
      <c r="N24" s="33"/>
      <c r="O24" s="11"/>
    </row>
    <row r="25" spans="1:15" ht="25.5" customHeight="1" x14ac:dyDescent="0.25">
      <c r="A25" s="6"/>
      <c r="B25" s="317"/>
      <c r="C25" s="318"/>
      <c r="D25" s="318"/>
      <c r="E25" s="318"/>
      <c r="F25" s="318"/>
      <c r="G25" s="319"/>
      <c r="H25" s="18"/>
      <c r="I25" s="2"/>
      <c r="J25" s="2"/>
      <c r="K25" s="2"/>
      <c r="L25" s="2"/>
      <c r="M25" s="2"/>
      <c r="N25" s="33"/>
      <c r="O25" s="11"/>
    </row>
    <row r="26" spans="1:15" ht="25.5" customHeight="1" x14ac:dyDescent="0.25">
      <c r="A26" s="6"/>
      <c r="B26" s="317"/>
      <c r="C26" s="318"/>
      <c r="D26" s="318"/>
      <c r="E26" s="318"/>
      <c r="F26" s="318"/>
      <c r="G26" s="319"/>
      <c r="H26" s="18"/>
      <c r="I26" s="2"/>
      <c r="J26" s="2"/>
      <c r="K26" s="2"/>
      <c r="L26" s="2"/>
      <c r="M26" s="2"/>
      <c r="N26" s="33"/>
      <c r="O26" s="11"/>
    </row>
    <row r="27" spans="1:15" ht="25.5" customHeight="1" x14ac:dyDescent="0.25">
      <c r="A27" s="6"/>
      <c r="B27" s="317"/>
      <c r="C27" s="318"/>
      <c r="D27" s="318"/>
      <c r="E27" s="318"/>
      <c r="F27" s="318"/>
      <c r="G27" s="319"/>
      <c r="H27" s="18"/>
      <c r="I27" s="2"/>
      <c r="J27" s="2"/>
      <c r="K27" s="2"/>
      <c r="L27" s="2"/>
      <c r="M27" s="2"/>
      <c r="N27" s="33"/>
      <c r="O27" s="11"/>
    </row>
    <row r="28" spans="1:15" ht="25.5" customHeight="1" x14ac:dyDescent="0.25">
      <c r="A28" s="6"/>
      <c r="B28" s="317"/>
      <c r="C28" s="318"/>
      <c r="D28" s="318"/>
      <c r="E28" s="318"/>
      <c r="F28" s="318"/>
      <c r="G28" s="319"/>
      <c r="H28" s="18"/>
      <c r="I28" s="2"/>
      <c r="J28" s="2"/>
      <c r="K28" s="2"/>
      <c r="L28" s="2"/>
      <c r="M28" s="2"/>
      <c r="N28" s="33"/>
      <c r="O28" s="11"/>
    </row>
    <row r="29" spans="1:15" ht="25.5" customHeight="1" x14ac:dyDescent="0.25">
      <c r="A29" s="6"/>
      <c r="B29" s="317"/>
      <c r="C29" s="318"/>
      <c r="D29" s="318"/>
      <c r="E29" s="318"/>
      <c r="F29" s="318"/>
      <c r="G29" s="319"/>
      <c r="H29" s="18"/>
      <c r="I29" s="2"/>
      <c r="J29" s="2"/>
      <c r="K29" s="2"/>
      <c r="L29" s="2"/>
      <c r="M29" s="2"/>
      <c r="N29" s="33"/>
      <c r="O29" s="11"/>
    </row>
    <row r="30" spans="1:15" ht="25.5" customHeight="1" x14ac:dyDescent="0.25">
      <c r="A30" s="6"/>
      <c r="B30" s="317"/>
      <c r="C30" s="318"/>
      <c r="D30" s="318"/>
      <c r="E30" s="318"/>
      <c r="F30" s="318"/>
      <c r="G30" s="319"/>
      <c r="H30" s="18"/>
      <c r="I30" s="2"/>
      <c r="J30" s="2"/>
      <c r="K30" s="2"/>
      <c r="L30" s="2"/>
      <c r="M30" s="2"/>
      <c r="N30" s="33"/>
      <c r="O30" s="11"/>
    </row>
    <row r="31" spans="1:15" ht="25.5" customHeight="1" x14ac:dyDescent="0.25">
      <c r="A31" s="6"/>
      <c r="B31" s="317"/>
      <c r="C31" s="318"/>
      <c r="D31" s="318"/>
      <c r="E31" s="318"/>
      <c r="F31" s="318"/>
      <c r="G31" s="319"/>
      <c r="H31" s="18"/>
      <c r="I31" s="2"/>
      <c r="J31" s="2"/>
      <c r="K31" s="2"/>
      <c r="L31" s="2"/>
      <c r="M31" s="2"/>
      <c r="N31" s="33"/>
      <c r="O31" s="11"/>
    </row>
    <row r="32" spans="1:15" ht="25.5" customHeight="1" x14ac:dyDescent="0.25">
      <c r="A32" s="6"/>
      <c r="B32" s="317"/>
      <c r="C32" s="318"/>
      <c r="D32" s="318"/>
      <c r="E32" s="318"/>
      <c r="F32" s="318"/>
      <c r="G32" s="319"/>
      <c r="H32" s="18"/>
      <c r="I32" s="2"/>
      <c r="J32" s="2"/>
      <c r="K32" s="2"/>
      <c r="L32" s="2"/>
      <c r="M32" s="2"/>
      <c r="N32" s="33"/>
      <c r="O32" s="11"/>
    </row>
    <row r="33" spans="1:15" ht="25.5" customHeight="1" x14ac:dyDescent="0.25">
      <c r="A33" s="6"/>
      <c r="B33" s="317"/>
      <c r="C33" s="318"/>
      <c r="D33" s="318"/>
      <c r="E33" s="318"/>
      <c r="F33" s="318"/>
      <c r="G33" s="319"/>
      <c r="H33" s="18"/>
      <c r="I33" s="2"/>
      <c r="J33" s="2"/>
      <c r="K33" s="2"/>
      <c r="L33" s="2"/>
      <c r="M33" s="2"/>
      <c r="N33" s="33"/>
      <c r="O33" s="11"/>
    </row>
    <row r="34" spans="1:15" ht="25.5" customHeight="1" x14ac:dyDescent="0.25">
      <c r="A34" s="6"/>
      <c r="B34" s="317"/>
      <c r="C34" s="318"/>
      <c r="D34" s="318"/>
      <c r="E34" s="318"/>
      <c r="F34" s="318"/>
      <c r="G34" s="319"/>
      <c r="H34" s="18"/>
      <c r="I34" s="2"/>
      <c r="J34" s="2"/>
      <c r="K34" s="2"/>
      <c r="L34" s="2"/>
      <c r="M34" s="2"/>
      <c r="N34" s="33"/>
      <c r="O34" s="11"/>
    </row>
    <row r="35" spans="1:15" ht="25.5" customHeight="1" thickBot="1" x14ac:dyDescent="0.3">
      <c r="A35" s="6"/>
      <c r="B35" s="320"/>
      <c r="C35" s="321"/>
      <c r="D35" s="321"/>
      <c r="E35" s="321"/>
      <c r="F35" s="321"/>
      <c r="G35" s="322"/>
      <c r="H35" s="35"/>
      <c r="I35" s="34"/>
      <c r="J35" s="34"/>
      <c r="K35" s="34"/>
      <c r="L35" s="34"/>
      <c r="M35" s="34"/>
      <c r="N35" s="36"/>
      <c r="O35" s="11"/>
    </row>
    <row r="36" spans="1:15" ht="15.75" thickBot="1" x14ac:dyDescent="0.3">
      <c r="A36" s="6"/>
      <c r="B36" s="8"/>
      <c r="C36" s="8"/>
      <c r="D36" s="8"/>
      <c r="E36" s="8"/>
      <c r="F36" s="8"/>
      <c r="G36" s="8"/>
      <c r="H36" s="8"/>
      <c r="I36" s="8"/>
      <c r="J36" s="8"/>
      <c r="K36" s="8"/>
      <c r="L36" s="8"/>
      <c r="M36" s="8"/>
      <c r="N36" s="8"/>
      <c r="O36" s="11"/>
    </row>
    <row r="37" spans="1:15" ht="30.75" customHeight="1" thickBot="1" x14ac:dyDescent="0.3">
      <c r="A37" s="6"/>
      <c r="B37" s="265" t="s">
        <v>174</v>
      </c>
      <c r="C37" s="228"/>
      <c r="D37" s="228"/>
      <c r="E37" s="228"/>
      <c r="F37" s="228"/>
      <c r="G37" s="228"/>
      <c r="H37" s="228"/>
      <c r="I37" s="228"/>
      <c r="J37" s="228"/>
      <c r="K37" s="228"/>
      <c r="L37" s="228"/>
      <c r="M37" s="228"/>
      <c r="N37" s="229"/>
      <c r="O37" s="11"/>
    </row>
    <row r="38" spans="1:15" ht="48.75" customHeight="1" x14ac:dyDescent="0.25">
      <c r="A38" s="6"/>
      <c r="B38" s="42" t="s">
        <v>83</v>
      </c>
      <c r="C38" s="41" t="s">
        <v>99</v>
      </c>
      <c r="D38" s="41" t="s">
        <v>98</v>
      </c>
      <c r="E38" s="41" t="s">
        <v>97</v>
      </c>
      <c r="F38" s="41" t="s">
        <v>100</v>
      </c>
      <c r="G38" s="44" t="s">
        <v>13</v>
      </c>
      <c r="H38" s="90" t="s">
        <v>111</v>
      </c>
      <c r="I38" s="87" t="s">
        <v>112</v>
      </c>
      <c r="J38" s="88" t="s">
        <v>113</v>
      </c>
      <c r="K38" s="109" t="s">
        <v>96</v>
      </c>
      <c r="L38" s="110" t="s">
        <v>93</v>
      </c>
      <c r="M38" s="110" t="s">
        <v>94</v>
      </c>
      <c r="N38" s="44" t="s">
        <v>95</v>
      </c>
      <c r="O38" s="11"/>
    </row>
    <row r="39" spans="1:15" s="58" customFormat="1" ht="30.75" customHeight="1" x14ac:dyDescent="0.25">
      <c r="A39" s="56"/>
      <c r="B39" s="61">
        <v>1</v>
      </c>
      <c r="C39" s="126">
        <v>0</v>
      </c>
      <c r="D39" s="126">
        <v>0</v>
      </c>
      <c r="E39" s="126">
        <v>0</v>
      </c>
      <c r="F39" s="126">
        <v>0</v>
      </c>
      <c r="G39" s="65">
        <f>SUM(C39:F39)</f>
        <v>0</v>
      </c>
      <c r="H39" s="128">
        <v>0</v>
      </c>
      <c r="I39" s="188">
        <v>0</v>
      </c>
      <c r="J39" s="130">
        <v>0</v>
      </c>
      <c r="K39" s="97">
        <f>+H39*$G39</f>
        <v>0</v>
      </c>
      <c r="L39" s="100">
        <f>+I39*$G39</f>
        <v>0</v>
      </c>
      <c r="M39" s="100">
        <f>+G39*J39</f>
        <v>0</v>
      </c>
      <c r="N39" s="66">
        <f>+SUM(K39:M39)</f>
        <v>0</v>
      </c>
      <c r="O39" s="57"/>
    </row>
    <row r="40" spans="1:15" s="58" customFormat="1" ht="30.75" customHeight="1" x14ac:dyDescent="0.25">
      <c r="A40" s="56"/>
      <c r="B40" s="62">
        <v>2</v>
      </c>
      <c r="C40" s="127">
        <v>0</v>
      </c>
      <c r="D40" s="127">
        <v>60</v>
      </c>
      <c r="E40" s="127">
        <v>0</v>
      </c>
      <c r="F40" s="127">
        <v>0</v>
      </c>
      <c r="G40" s="65">
        <f t="shared" ref="G40:G43" si="5">SUM(C40:F40)</f>
        <v>60</v>
      </c>
      <c r="H40" s="128">
        <v>1</v>
      </c>
      <c r="I40" s="188">
        <v>4</v>
      </c>
      <c r="J40" s="130">
        <v>1.53</v>
      </c>
      <c r="K40" s="97">
        <f t="shared" ref="K40:K42" si="6">+H40*$G40</f>
        <v>60</v>
      </c>
      <c r="L40" s="100">
        <f t="shared" ref="L40:L43" si="7">+I40*$G40</f>
        <v>240</v>
      </c>
      <c r="M40" s="100">
        <f t="shared" ref="M40:M43" si="8">+G40*J40</f>
        <v>91.8</v>
      </c>
      <c r="N40" s="66">
        <f t="shared" ref="N40:N43" si="9">+SUM(K40:M40)</f>
        <v>391.8</v>
      </c>
      <c r="O40" s="57"/>
    </row>
    <row r="41" spans="1:15" s="58" customFormat="1" ht="30.75" customHeight="1" x14ac:dyDescent="0.25">
      <c r="A41" s="56"/>
      <c r="B41" s="62">
        <v>3</v>
      </c>
      <c r="C41" s="127">
        <v>0</v>
      </c>
      <c r="D41" s="127">
        <v>61</v>
      </c>
      <c r="E41" s="127">
        <v>0</v>
      </c>
      <c r="F41" s="127">
        <v>0</v>
      </c>
      <c r="G41" s="65">
        <f t="shared" si="5"/>
        <v>61</v>
      </c>
      <c r="H41" s="131">
        <v>1</v>
      </c>
      <c r="I41" s="132">
        <v>3</v>
      </c>
      <c r="J41" s="133">
        <v>1.53</v>
      </c>
      <c r="K41" s="97">
        <f t="shared" si="6"/>
        <v>61</v>
      </c>
      <c r="L41" s="100">
        <f t="shared" si="7"/>
        <v>183</v>
      </c>
      <c r="M41" s="100">
        <f t="shared" si="8"/>
        <v>93.33</v>
      </c>
      <c r="N41" s="66">
        <f t="shared" si="9"/>
        <v>337.33</v>
      </c>
      <c r="O41" s="57"/>
    </row>
    <row r="42" spans="1:15" s="58" customFormat="1" ht="30.75" customHeight="1" x14ac:dyDescent="0.25">
      <c r="A42" s="56"/>
      <c r="B42" s="62">
        <v>4</v>
      </c>
      <c r="C42" s="127">
        <v>0</v>
      </c>
      <c r="D42" s="127">
        <v>1</v>
      </c>
      <c r="E42" s="127">
        <v>0</v>
      </c>
      <c r="F42" s="127">
        <v>0</v>
      </c>
      <c r="G42" s="65">
        <f t="shared" si="5"/>
        <v>1</v>
      </c>
      <c r="H42" s="128">
        <v>1</v>
      </c>
      <c r="I42" s="188">
        <v>2</v>
      </c>
      <c r="J42" s="130">
        <v>1.53</v>
      </c>
      <c r="K42" s="97">
        <f t="shared" si="6"/>
        <v>1</v>
      </c>
      <c r="L42" s="100">
        <f t="shared" si="7"/>
        <v>2</v>
      </c>
      <c r="M42" s="100">
        <f t="shared" si="8"/>
        <v>1.53</v>
      </c>
      <c r="N42" s="66">
        <f t="shared" si="9"/>
        <v>4.53</v>
      </c>
      <c r="O42" s="57"/>
    </row>
    <row r="43" spans="1:15" s="58" customFormat="1" ht="30.75" customHeight="1" x14ac:dyDescent="0.25">
      <c r="A43" s="56"/>
      <c r="B43" s="62">
        <v>5</v>
      </c>
      <c r="C43" s="127">
        <v>0</v>
      </c>
      <c r="D43" s="127">
        <v>0</v>
      </c>
      <c r="E43" s="127">
        <v>0</v>
      </c>
      <c r="F43" s="127">
        <v>0</v>
      </c>
      <c r="G43" s="65">
        <f t="shared" si="5"/>
        <v>0</v>
      </c>
      <c r="H43" s="128">
        <v>0</v>
      </c>
      <c r="I43" s="188">
        <v>0</v>
      </c>
      <c r="J43" s="130">
        <v>0</v>
      </c>
      <c r="K43" s="97">
        <f>+H43*$G43</f>
        <v>0</v>
      </c>
      <c r="L43" s="100">
        <f t="shared" si="7"/>
        <v>0</v>
      </c>
      <c r="M43" s="100">
        <f t="shared" si="8"/>
        <v>0</v>
      </c>
      <c r="N43" s="66">
        <f t="shared" si="9"/>
        <v>0</v>
      </c>
      <c r="O43" s="57"/>
    </row>
    <row r="44" spans="1:15" s="58" customFormat="1" ht="30.75" customHeight="1" x14ac:dyDescent="0.25">
      <c r="A44" s="56"/>
      <c r="B44" s="43" t="s">
        <v>13</v>
      </c>
      <c r="C44" s="64">
        <f>+SUM(C39:C43)</f>
        <v>0</v>
      </c>
      <c r="D44" s="89">
        <f t="shared" ref="D44:F44" si="10">+SUM(D39:D43)</f>
        <v>122</v>
      </c>
      <c r="E44" s="89">
        <f t="shared" si="10"/>
        <v>0</v>
      </c>
      <c r="F44" s="89">
        <f t="shared" si="10"/>
        <v>0</v>
      </c>
      <c r="G44" s="65">
        <f>+SUM(G39:G43)</f>
        <v>122</v>
      </c>
      <c r="H44" s="67">
        <f>+IFERROR(AVERAGE(H39:H43),0)</f>
        <v>0.6</v>
      </c>
      <c r="I44" s="68">
        <f>+IFERROR(AVERAGE(I39:I43),0)</f>
        <v>1.8</v>
      </c>
      <c r="J44" s="70">
        <f>+IFERROR(AVERAGE(J39:J43),0)</f>
        <v>0.91799999999999993</v>
      </c>
      <c r="K44" s="68">
        <f>+SUM(K39:K43)</f>
        <v>122</v>
      </c>
      <c r="L44" s="69">
        <f t="shared" ref="L44" si="11">+SUM(L39:L43)</f>
        <v>425</v>
      </c>
      <c r="M44" s="69">
        <f>+SUM(M39:M43)</f>
        <v>186.66</v>
      </c>
      <c r="N44" s="70">
        <f>+SUM(N39:N43)</f>
        <v>733.66</v>
      </c>
      <c r="O44" s="57"/>
    </row>
    <row r="45" spans="1:15" s="58" customFormat="1" ht="30.75" customHeight="1" thickBot="1" x14ac:dyDescent="0.3">
      <c r="A45" s="56"/>
      <c r="B45" s="26" t="s">
        <v>28</v>
      </c>
      <c r="C45" s="71">
        <f>+IFERROR(C44/$G$44,0)</f>
        <v>0</v>
      </c>
      <c r="D45" s="71">
        <f t="shared" ref="D45:F45" si="12">+IFERROR(D44/$G$44,0)</f>
        <v>1</v>
      </c>
      <c r="E45" s="71">
        <f t="shared" si="12"/>
        <v>0</v>
      </c>
      <c r="F45" s="71">
        <f t="shared" si="12"/>
        <v>0</v>
      </c>
      <c r="G45" s="72">
        <f>+IFERROR(G44/$G$44,0)</f>
        <v>1</v>
      </c>
      <c r="H45" s="314" t="s">
        <v>92</v>
      </c>
      <c r="I45" s="315"/>
      <c r="J45" s="316"/>
      <c r="K45" s="71">
        <f>+IFERROR(K44/$N$44,0)</f>
        <v>0.1662895619224164</v>
      </c>
      <c r="L45" s="71">
        <f t="shared" ref="L45:N45" si="13">+IFERROR(L44/$N$44,0)</f>
        <v>0.57928740833628656</v>
      </c>
      <c r="M45" s="71">
        <f t="shared" si="13"/>
        <v>0.25442302974129705</v>
      </c>
      <c r="N45" s="72">
        <f t="shared" si="13"/>
        <v>1</v>
      </c>
      <c r="O45" s="57"/>
    </row>
    <row r="46" spans="1:15" ht="25.5" customHeight="1" x14ac:dyDescent="0.25">
      <c r="A46" s="6"/>
      <c r="B46" s="29" t="s">
        <v>23</v>
      </c>
      <c r="C46" s="3"/>
      <c r="D46" s="3"/>
      <c r="E46" s="3"/>
      <c r="F46" s="3"/>
      <c r="G46" s="3"/>
      <c r="H46" s="30" t="s">
        <v>54</v>
      </c>
      <c r="I46" s="31"/>
      <c r="J46" s="3"/>
      <c r="K46" s="3"/>
      <c r="L46" s="3"/>
      <c r="M46" s="3"/>
      <c r="N46" s="32"/>
      <c r="O46" s="11"/>
    </row>
    <row r="47" spans="1:15" ht="25.5" customHeight="1" x14ac:dyDescent="0.25">
      <c r="A47" s="6"/>
      <c r="B47" s="323"/>
      <c r="C47" s="324"/>
      <c r="D47" s="324"/>
      <c r="E47" s="324"/>
      <c r="F47" s="324"/>
      <c r="G47" s="325"/>
      <c r="H47" s="18"/>
      <c r="I47" s="2"/>
      <c r="J47" s="2"/>
      <c r="K47" s="2"/>
      <c r="L47" s="2"/>
      <c r="M47" s="2"/>
      <c r="N47" s="33"/>
      <c r="O47" s="11"/>
    </row>
    <row r="48" spans="1:15" ht="25.5" customHeight="1" x14ac:dyDescent="0.25">
      <c r="A48" s="6"/>
      <c r="B48" s="326"/>
      <c r="C48" s="324"/>
      <c r="D48" s="324"/>
      <c r="E48" s="324"/>
      <c r="F48" s="324"/>
      <c r="G48" s="325"/>
      <c r="H48" s="18"/>
      <c r="I48" s="2"/>
      <c r="J48" s="2"/>
      <c r="K48" s="2"/>
      <c r="L48" s="2"/>
      <c r="M48" s="2"/>
      <c r="N48" s="33"/>
      <c r="O48" s="11"/>
    </row>
    <row r="49" spans="1:15" ht="25.5" customHeight="1" x14ac:dyDescent="0.25">
      <c r="A49" s="6"/>
      <c r="B49" s="326"/>
      <c r="C49" s="324"/>
      <c r="D49" s="324"/>
      <c r="E49" s="324"/>
      <c r="F49" s="324"/>
      <c r="G49" s="325"/>
      <c r="H49" s="18"/>
      <c r="I49" s="2"/>
      <c r="J49" s="2"/>
      <c r="K49" s="2"/>
      <c r="L49" s="2"/>
      <c r="M49" s="2"/>
      <c r="N49" s="33"/>
      <c r="O49" s="11"/>
    </row>
    <row r="50" spans="1:15" ht="25.5" customHeight="1" x14ac:dyDescent="0.25">
      <c r="A50" s="6"/>
      <c r="B50" s="326"/>
      <c r="C50" s="324"/>
      <c r="D50" s="324"/>
      <c r="E50" s="324"/>
      <c r="F50" s="324"/>
      <c r="G50" s="325"/>
      <c r="H50" s="18"/>
      <c r="I50" s="2"/>
      <c r="J50" s="2"/>
      <c r="K50" s="2"/>
      <c r="L50" s="2"/>
      <c r="M50" s="2"/>
      <c r="N50" s="33"/>
      <c r="O50" s="11"/>
    </row>
    <row r="51" spans="1:15" ht="25.5" customHeight="1" x14ac:dyDescent="0.25">
      <c r="A51" s="6"/>
      <c r="B51" s="326"/>
      <c r="C51" s="324"/>
      <c r="D51" s="324"/>
      <c r="E51" s="324"/>
      <c r="F51" s="324"/>
      <c r="G51" s="325"/>
      <c r="H51" s="18"/>
      <c r="I51" s="2"/>
      <c r="J51" s="2"/>
      <c r="K51" s="2"/>
      <c r="L51" s="2"/>
      <c r="M51" s="2"/>
      <c r="N51" s="33"/>
      <c r="O51" s="11"/>
    </row>
    <row r="52" spans="1:15" ht="25.5" customHeight="1" x14ac:dyDescent="0.25">
      <c r="A52" s="6"/>
      <c r="B52" s="326"/>
      <c r="C52" s="324"/>
      <c r="D52" s="324"/>
      <c r="E52" s="324"/>
      <c r="F52" s="324"/>
      <c r="G52" s="325"/>
      <c r="H52" s="18"/>
      <c r="I52" s="2"/>
      <c r="J52" s="2"/>
      <c r="K52" s="2"/>
      <c r="L52" s="2"/>
      <c r="M52" s="2"/>
      <c r="N52" s="33"/>
      <c r="O52" s="11"/>
    </row>
    <row r="53" spans="1:15" ht="25.5" customHeight="1" x14ac:dyDescent="0.25">
      <c r="A53" s="6"/>
      <c r="B53" s="326"/>
      <c r="C53" s="324"/>
      <c r="D53" s="324"/>
      <c r="E53" s="324"/>
      <c r="F53" s="324"/>
      <c r="G53" s="325"/>
      <c r="H53" s="18"/>
      <c r="I53" s="2"/>
      <c r="J53" s="2"/>
      <c r="K53" s="2"/>
      <c r="L53" s="2"/>
      <c r="M53" s="2"/>
      <c r="N53" s="33"/>
      <c r="O53" s="11"/>
    </row>
    <row r="54" spans="1:15" ht="25.5" customHeight="1" x14ac:dyDescent="0.25">
      <c r="A54" s="6"/>
      <c r="B54" s="326"/>
      <c r="C54" s="324"/>
      <c r="D54" s="324"/>
      <c r="E54" s="324"/>
      <c r="F54" s="324"/>
      <c r="G54" s="325"/>
      <c r="H54" s="18"/>
      <c r="I54" s="2"/>
      <c r="J54" s="2"/>
      <c r="K54" s="2"/>
      <c r="L54" s="2"/>
      <c r="M54" s="2"/>
      <c r="N54" s="33"/>
      <c r="O54" s="11"/>
    </row>
    <row r="55" spans="1:15" ht="25.5" customHeight="1" x14ac:dyDescent="0.25">
      <c r="A55" s="6"/>
      <c r="B55" s="326"/>
      <c r="C55" s="324"/>
      <c r="D55" s="324"/>
      <c r="E55" s="324"/>
      <c r="F55" s="324"/>
      <c r="G55" s="325"/>
      <c r="H55" s="18"/>
      <c r="I55" s="2"/>
      <c r="J55" s="2"/>
      <c r="K55" s="2"/>
      <c r="L55" s="2"/>
      <c r="M55" s="2"/>
      <c r="N55" s="33"/>
      <c r="O55" s="11"/>
    </row>
    <row r="56" spans="1:15" ht="25.5" customHeight="1" x14ac:dyDescent="0.25">
      <c r="A56" s="6"/>
      <c r="B56" s="326"/>
      <c r="C56" s="324"/>
      <c r="D56" s="324"/>
      <c r="E56" s="324"/>
      <c r="F56" s="324"/>
      <c r="G56" s="325"/>
      <c r="H56" s="18"/>
      <c r="I56" s="2"/>
      <c r="J56" s="2"/>
      <c r="K56" s="2"/>
      <c r="L56" s="2"/>
      <c r="M56" s="2"/>
      <c r="N56" s="33"/>
      <c r="O56" s="11"/>
    </row>
    <row r="57" spans="1:15" ht="25.5" customHeight="1" x14ac:dyDescent="0.25">
      <c r="A57" s="6"/>
      <c r="B57" s="326"/>
      <c r="C57" s="324"/>
      <c r="D57" s="324"/>
      <c r="E57" s="324"/>
      <c r="F57" s="324"/>
      <c r="G57" s="325"/>
      <c r="H57" s="18"/>
      <c r="I57" s="2"/>
      <c r="J57" s="2"/>
      <c r="K57" s="2"/>
      <c r="L57" s="2"/>
      <c r="M57" s="2"/>
      <c r="N57" s="33"/>
      <c r="O57" s="11"/>
    </row>
    <row r="58" spans="1:15" ht="25.5" customHeight="1" x14ac:dyDescent="0.25">
      <c r="A58" s="6"/>
      <c r="B58" s="326"/>
      <c r="C58" s="324"/>
      <c r="D58" s="324"/>
      <c r="E58" s="324"/>
      <c r="F58" s="324"/>
      <c r="G58" s="325"/>
      <c r="H58" s="18"/>
      <c r="I58" s="2"/>
      <c r="J58" s="2"/>
      <c r="K58" s="2"/>
      <c r="L58" s="2"/>
      <c r="M58" s="2"/>
      <c r="N58" s="33"/>
      <c r="O58" s="11"/>
    </row>
    <row r="59" spans="1:15" ht="25.5" customHeight="1" x14ac:dyDescent="0.25">
      <c r="A59" s="6"/>
      <c r="B59" s="326"/>
      <c r="C59" s="324"/>
      <c r="D59" s="324"/>
      <c r="E59" s="324"/>
      <c r="F59" s="324"/>
      <c r="G59" s="325"/>
      <c r="H59" s="18"/>
      <c r="I59" s="2"/>
      <c r="J59" s="2"/>
      <c r="K59" s="2"/>
      <c r="L59" s="2"/>
      <c r="M59" s="2"/>
      <c r="N59" s="33"/>
      <c r="O59" s="11"/>
    </row>
    <row r="60" spans="1:15" ht="25.5" customHeight="1" thickBot="1" x14ac:dyDescent="0.3">
      <c r="A60" s="6"/>
      <c r="B60" s="327"/>
      <c r="C60" s="328"/>
      <c r="D60" s="328"/>
      <c r="E60" s="328"/>
      <c r="F60" s="328"/>
      <c r="G60" s="329"/>
      <c r="H60" s="35"/>
      <c r="I60" s="34"/>
      <c r="J60" s="34"/>
      <c r="K60" s="34"/>
      <c r="L60" s="34"/>
      <c r="M60" s="34"/>
      <c r="N60" s="36"/>
      <c r="O60" s="11"/>
    </row>
    <row r="61" spans="1:15" ht="15.75" thickBot="1" x14ac:dyDescent="0.3">
      <c r="A61" s="6"/>
      <c r="B61" s="8"/>
      <c r="C61" s="8"/>
      <c r="D61" s="8"/>
      <c r="E61" s="8"/>
      <c r="F61" s="8"/>
      <c r="G61" s="8"/>
      <c r="H61" s="8"/>
      <c r="I61" s="8"/>
      <c r="J61" s="8"/>
      <c r="K61" s="8"/>
      <c r="L61" s="8"/>
      <c r="M61" s="8"/>
      <c r="N61" s="8"/>
      <c r="O61" s="11"/>
    </row>
    <row r="62" spans="1:15" ht="30.75" customHeight="1" thickBot="1" x14ac:dyDescent="0.3">
      <c r="A62" s="6"/>
      <c r="B62" s="265" t="s">
        <v>81</v>
      </c>
      <c r="C62" s="228"/>
      <c r="D62" s="228"/>
      <c r="E62" s="228"/>
      <c r="F62" s="228"/>
      <c r="G62" s="228"/>
      <c r="H62" s="228"/>
      <c r="I62" s="228"/>
      <c r="J62" s="228"/>
      <c r="K62" s="228"/>
      <c r="L62" s="228"/>
      <c r="M62" s="228"/>
      <c r="N62" s="229"/>
      <c r="O62" s="11"/>
    </row>
    <row r="63" spans="1:15" ht="20.25" customHeight="1" thickBot="1" x14ac:dyDescent="0.3">
      <c r="A63" s="6"/>
      <c r="B63" s="330" t="s">
        <v>82</v>
      </c>
      <c r="C63" s="334" t="s">
        <v>2</v>
      </c>
      <c r="D63" s="335"/>
      <c r="E63" s="335"/>
      <c r="F63" s="335"/>
      <c r="G63" s="336"/>
      <c r="H63" s="334" t="s">
        <v>31</v>
      </c>
      <c r="I63" s="335"/>
      <c r="J63" s="335"/>
      <c r="K63" s="335"/>
      <c r="L63" s="335"/>
      <c r="M63" s="335"/>
      <c r="N63" s="104" t="s">
        <v>1</v>
      </c>
      <c r="O63" s="11"/>
    </row>
    <row r="64" spans="1:15" ht="67.5" customHeight="1" x14ac:dyDescent="0.25">
      <c r="A64" s="6"/>
      <c r="B64" s="331"/>
      <c r="C64" s="23" t="s">
        <v>34</v>
      </c>
      <c r="D64" s="98" t="s">
        <v>175</v>
      </c>
      <c r="E64" s="98" t="s">
        <v>35</v>
      </c>
      <c r="F64" s="98" t="s">
        <v>176</v>
      </c>
      <c r="G64" s="99" t="s">
        <v>84</v>
      </c>
      <c r="H64" s="23" t="s">
        <v>34</v>
      </c>
      <c r="I64" s="98" t="s">
        <v>175</v>
      </c>
      <c r="J64" s="98" t="s">
        <v>36</v>
      </c>
      <c r="K64" s="98" t="s">
        <v>176</v>
      </c>
      <c r="L64" s="98" t="s">
        <v>103</v>
      </c>
      <c r="M64" s="106" t="s">
        <v>84</v>
      </c>
      <c r="N64" s="96" t="s">
        <v>85</v>
      </c>
      <c r="O64" s="11"/>
    </row>
    <row r="65" spans="1:15" s="58" customFormat="1" ht="30.75" customHeight="1" x14ac:dyDescent="0.25">
      <c r="A65" s="56"/>
      <c r="B65" s="73" t="s">
        <v>33</v>
      </c>
      <c r="C65" s="134">
        <v>0</v>
      </c>
      <c r="D65" s="135">
        <v>0</v>
      </c>
      <c r="E65" s="135">
        <v>0</v>
      </c>
      <c r="F65" s="135">
        <v>0</v>
      </c>
      <c r="G65" s="108">
        <f>+C65*E65/60</f>
        <v>0</v>
      </c>
      <c r="H65" s="134">
        <v>0</v>
      </c>
      <c r="I65" s="135">
        <v>0</v>
      </c>
      <c r="J65" s="135">
        <v>0</v>
      </c>
      <c r="K65" s="135">
        <v>0</v>
      </c>
      <c r="L65" s="137">
        <v>0</v>
      </c>
      <c r="M65" s="108">
        <f>+H65*(J65/60+L65)</f>
        <v>0</v>
      </c>
      <c r="N65" s="107">
        <f>+M65+G65</f>
        <v>0</v>
      </c>
      <c r="O65" s="57"/>
    </row>
    <row r="66" spans="1:15" s="58" customFormat="1" ht="30.75" customHeight="1" x14ac:dyDescent="0.25">
      <c r="A66" s="56"/>
      <c r="B66" s="74" t="s">
        <v>101</v>
      </c>
      <c r="C66" s="134">
        <v>21060</v>
      </c>
      <c r="D66" s="135">
        <v>10.63</v>
      </c>
      <c r="E66" s="135">
        <v>0.97</v>
      </c>
      <c r="F66" s="135">
        <v>0.02</v>
      </c>
      <c r="G66" s="108">
        <f t="shared" ref="G66:G71" si="14">+C66*E66/60</f>
        <v>340.47</v>
      </c>
      <c r="H66" s="134">
        <f>2352-13</f>
        <v>2339</v>
      </c>
      <c r="I66" s="135">
        <v>4</v>
      </c>
      <c r="J66" s="135">
        <v>2</v>
      </c>
      <c r="K66" s="135">
        <v>1</v>
      </c>
      <c r="L66" s="137">
        <v>0.33</v>
      </c>
      <c r="M66" s="108">
        <f t="shared" ref="M66:M71" si="15">+H66*(J66/60+L66)</f>
        <v>849.8366666666667</v>
      </c>
      <c r="N66" s="107">
        <f t="shared" ref="N66:N71" si="16">+M66+G66</f>
        <v>1190.3066666666668</v>
      </c>
      <c r="O66" s="57"/>
    </row>
    <row r="67" spans="1:15" s="58" customFormat="1" ht="30.75" customHeight="1" x14ac:dyDescent="0.25">
      <c r="A67" s="56"/>
      <c r="B67" s="74" t="s">
        <v>102</v>
      </c>
      <c r="C67" s="134">
        <v>170993</v>
      </c>
      <c r="D67" s="135">
        <v>497.35</v>
      </c>
      <c r="E67" s="135">
        <v>1.73</v>
      </c>
      <c r="F67" s="135">
        <v>0</v>
      </c>
      <c r="G67" s="108">
        <f t="shared" si="14"/>
        <v>4930.2981666666665</v>
      </c>
      <c r="H67" s="134">
        <v>3320</v>
      </c>
      <c r="I67" s="135">
        <v>4</v>
      </c>
      <c r="J67" s="135">
        <v>2</v>
      </c>
      <c r="K67" s="135">
        <v>1</v>
      </c>
      <c r="L67" s="137">
        <v>0.33</v>
      </c>
      <c r="M67" s="108">
        <f t="shared" si="15"/>
        <v>1206.2666666666667</v>
      </c>
      <c r="N67" s="107">
        <f t="shared" si="16"/>
        <v>6136.5648333333329</v>
      </c>
      <c r="O67" s="57"/>
    </row>
    <row r="68" spans="1:15" s="58" customFormat="1" ht="30.75" customHeight="1" x14ac:dyDescent="0.25">
      <c r="A68" s="56"/>
      <c r="B68" s="75" t="s">
        <v>37</v>
      </c>
      <c r="C68" s="134">
        <v>0</v>
      </c>
      <c r="D68" s="135">
        <v>0</v>
      </c>
      <c r="E68" s="135">
        <v>0</v>
      </c>
      <c r="F68" s="135">
        <v>0</v>
      </c>
      <c r="G68" s="108">
        <f t="shared" si="14"/>
        <v>0</v>
      </c>
      <c r="H68" s="134">
        <v>0</v>
      </c>
      <c r="I68" s="135">
        <v>0</v>
      </c>
      <c r="J68" s="135">
        <v>0</v>
      </c>
      <c r="K68" s="135">
        <v>0</v>
      </c>
      <c r="L68" s="137">
        <v>0</v>
      </c>
      <c r="M68" s="108">
        <f t="shared" si="15"/>
        <v>0</v>
      </c>
      <c r="N68" s="107">
        <f t="shared" si="16"/>
        <v>0</v>
      </c>
      <c r="O68" s="57"/>
    </row>
    <row r="69" spans="1:15" s="58" customFormat="1" ht="30.75" customHeight="1" x14ac:dyDescent="0.25">
      <c r="A69" s="56"/>
      <c r="B69" s="75" t="s">
        <v>39</v>
      </c>
      <c r="C69" s="134">
        <v>0</v>
      </c>
      <c r="D69" s="135">
        <v>0</v>
      </c>
      <c r="E69" s="135">
        <v>0</v>
      </c>
      <c r="F69" s="135">
        <v>0</v>
      </c>
      <c r="G69" s="108">
        <f t="shared" si="14"/>
        <v>0</v>
      </c>
      <c r="H69" s="134">
        <v>0</v>
      </c>
      <c r="I69" s="135">
        <v>0</v>
      </c>
      <c r="J69" s="135">
        <v>0</v>
      </c>
      <c r="K69" s="135">
        <v>0</v>
      </c>
      <c r="L69" s="137">
        <v>0</v>
      </c>
      <c r="M69" s="108">
        <f t="shared" si="15"/>
        <v>0</v>
      </c>
      <c r="N69" s="107">
        <f t="shared" si="16"/>
        <v>0</v>
      </c>
      <c r="O69" s="57"/>
    </row>
    <row r="70" spans="1:15" s="58" customFormat="1" ht="30.75" customHeight="1" x14ac:dyDescent="0.25">
      <c r="A70" s="56"/>
      <c r="B70" s="74" t="s">
        <v>32</v>
      </c>
      <c r="C70" s="134">
        <v>0</v>
      </c>
      <c r="D70" s="136">
        <v>0</v>
      </c>
      <c r="E70" s="136">
        <v>0</v>
      </c>
      <c r="F70" s="136">
        <v>0</v>
      </c>
      <c r="G70" s="108">
        <f t="shared" si="14"/>
        <v>0</v>
      </c>
      <c r="H70" s="134">
        <v>0</v>
      </c>
      <c r="I70" s="136">
        <v>0</v>
      </c>
      <c r="J70" s="135">
        <v>0</v>
      </c>
      <c r="K70" s="136">
        <v>0</v>
      </c>
      <c r="L70" s="138">
        <v>0</v>
      </c>
      <c r="M70" s="108">
        <f t="shared" si="15"/>
        <v>0</v>
      </c>
      <c r="N70" s="107">
        <f t="shared" si="16"/>
        <v>0</v>
      </c>
      <c r="O70" s="57"/>
    </row>
    <row r="71" spans="1:15" s="58" customFormat="1" ht="30.75" customHeight="1" x14ac:dyDescent="0.25">
      <c r="A71" s="56"/>
      <c r="B71" s="75" t="s">
        <v>38</v>
      </c>
      <c r="C71" s="134">
        <v>0</v>
      </c>
      <c r="D71" s="136">
        <v>0</v>
      </c>
      <c r="E71" s="136">
        <v>0</v>
      </c>
      <c r="F71" s="136">
        <v>0</v>
      </c>
      <c r="G71" s="108">
        <f t="shared" si="14"/>
        <v>0</v>
      </c>
      <c r="H71" s="134">
        <v>0</v>
      </c>
      <c r="I71" s="136">
        <v>0</v>
      </c>
      <c r="J71" s="139">
        <v>0</v>
      </c>
      <c r="K71" s="136">
        <v>0</v>
      </c>
      <c r="L71" s="138">
        <v>0</v>
      </c>
      <c r="M71" s="108">
        <f t="shared" si="15"/>
        <v>0</v>
      </c>
      <c r="N71" s="107">
        <f t="shared" si="16"/>
        <v>0</v>
      </c>
      <c r="O71" s="57"/>
    </row>
    <row r="72" spans="1:15" s="58" customFormat="1" ht="30.75" customHeight="1" thickBot="1" x14ac:dyDescent="0.3">
      <c r="A72" s="56"/>
      <c r="B72" s="59" t="s">
        <v>177</v>
      </c>
      <c r="C72" s="101">
        <f>+SUM(C65:C71)</f>
        <v>192053</v>
      </c>
      <c r="D72" s="102">
        <f>+IFERROR(AVERAGE(D65:D71),0)</f>
        <v>72.568571428571431</v>
      </c>
      <c r="E72" s="105">
        <f t="shared" ref="E72:F72" si="17">+IFERROR(AVERAGE(E65:E71),0)</f>
        <v>0.38571428571428573</v>
      </c>
      <c r="F72" s="102">
        <f t="shared" si="17"/>
        <v>2.8571428571428571E-3</v>
      </c>
      <c r="G72" s="103">
        <f>+SUM(G65:G71)</f>
        <v>5270.7681666666667</v>
      </c>
      <c r="H72" s="101">
        <f>+SUM(H65:H71)</f>
        <v>5659</v>
      </c>
      <c r="I72" s="102">
        <f>+IFERROR(AVERAGE(I65:I71),0)</f>
        <v>1.1428571428571428</v>
      </c>
      <c r="J72" s="105">
        <f>+IFERROR(AVERAGE(J65:J71),0)</f>
        <v>0.5714285714285714</v>
      </c>
      <c r="K72" s="102">
        <f t="shared" ref="K72" si="18">+IFERROR(AVERAGE(K65:K71),0)</f>
        <v>0.2857142857142857</v>
      </c>
      <c r="L72" s="105">
        <f>+IFERROR(AVERAGE(L65:L71),0)</f>
        <v>9.4285714285714292E-2</v>
      </c>
      <c r="M72" s="108">
        <f>+SUM(L65:M71)</f>
        <v>2056.7633333333333</v>
      </c>
      <c r="N72" s="107">
        <f>+SUM(N65:N71)</f>
        <v>7326.8714999999993</v>
      </c>
      <c r="O72" s="57"/>
    </row>
    <row r="73" spans="1:15" ht="25.5" customHeight="1" x14ac:dyDescent="0.25">
      <c r="A73" s="6"/>
      <c r="B73" s="29" t="s">
        <v>23</v>
      </c>
      <c r="C73" s="3"/>
      <c r="D73" s="3"/>
      <c r="E73" s="3"/>
      <c r="F73" s="3"/>
      <c r="G73" s="31"/>
      <c r="H73" s="31"/>
      <c r="I73" s="31"/>
      <c r="J73" s="3"/>
      <c r="K73" s="3"/>
      <c r="L73" s="3"/>
      <c r="M73" s="3"/>
      <c r="N73" s="32"/>
      <c r="O73" s="11"/>
    </row>
    <row r="74" spans="1:15" ht="25.5" customHeight="1" x14ac:dyDescent="0.25">
      <c r="A74" s="6"/>
      <c r="B74" s="326"/>
      <c r="C74" s="324"/>
      <c r="D74" s="324"/>
      <c r="E74" s="324"/>
      <c r="F74" s="324"/>
      <c r="G74" s="324"/>
      <c r="H74" s="324"/>
      <c r="I74" s="324"/>
      <c r="J74" s="324"/>
      <c r="K74" s="324"/>
      <c r="L74" s="324"/>
      <c r="M74" s="324"/>
      <c r="N74" s="337"/>
      <c r="O74" s="11"/>
    </row>
    <row r="75" spans="1:15" ht="25.5" customHeight="1" x14ac:dyDescent="0.25">
      <c r="A75" s="6"/>
      <c r="B75" s="326"/>
      <c r="C75" s="324"/>
      <c r="D75" s="324"/>
      <c r="E75" s="324"/>
      <c r="F75" s="324"/>
      <c r="G75" s="324"/>
      <c r="H75" s="324"/>
      <c r="I75" s="324"/>
      <c r="J75" s="324"/>
      <c r="K75" s="324"/>
      <c r="L75" s="324"/>
      <c r="M75" s="324"/>
      <c r="N75" s="337"/>
      <c r="O75" s="11"/>
    </row>
    <row r="76" spans="1:15" ht="25.5" customHeight="1" x14ac:dyDescent="0.25">
      <c r="A76" s="6"/>
      <c r="B76" s="326"/>
      <c r="C76" s="324"/>
      <c r="D76" s="324"/>
      <c r="E76" s="324"/>
      <c r="F76" s="324"/>
      <c r="G76" s="324"/>
      <c r="H76" s="324"/>
      <c r="I76" s="324"/>
      <c r="J76" s="324"/>
      <c r="K76" s="324"/>
      <c r="L76" s="324"/>
      <c r="M76" s="324"/>
      <c r="N76" s="337"/>
      <c r="O76" s="11"/>
    </row>
    <row r="77" spans="1:15" ht="25.5" customHeight="1" x14ac:dyDescent="0.25">
      <c r="A77" s="6"/>
      <c r="B77" s="326"/>
      <c r="C77" s="324"/>
      <c r="D77" s="324"/>
      <c r="E77" s="324"/>
      <c r="F77" s="324"/>
      <c r="G77" s="324"/>
      <c r="H77" s="324"/>
      <c r="I77" s="324"/>
      <c r="J77" s="324"/>
      <c r="K77" s="324"/>
      <c r="L77" s="324"/>
      <c r="M77" s="324"/>
      <c r="N77" s="337"/>
      <c r="O77" s="11"/>
    </row>
    <row r="78" spans="1:15" ht="25.5" customHeight="1" x14ac:dyDescent="0.25">
      <c r="A78" s="6"/>
      <c r="B78" s="326"/>
      <c r="C78" s="324"/>
      <c r="D78" s="324"/>
      <c r="E78" s="324"/>
      <c r="F78" s="324"/>
      <c r="G78" s="324"/>
      <c r="H78" s="324"/>
      <c r="I78" s="324"/>
      <c r="J78" s="324"/>
      <c r="K78" s="324"/>
      <c r="L78" s="324"/>
      <c r="M78" s="324"/>
      <c r="N78" s="337"/>
      <c r="O78" s="11"/>
    </row>
    <row r="79" spans="1:15" ht="25.5" customHeight="1" x14ac:dyDescent="0.25">
      <c r="A79" s="6"/>
      <c r="B79" s="326"/>
      <c r="C79" s="324"/>
      <c r="D79" s="324"/>
      <c r="E79" s="324"/>
      <c r="F79" s="324"/>
      <c r="G79" s="324"/>
      <c r="H79" s="324"/>
      <c r="I79" s="324"/>
      <c r="J79" s="324"/>
      <c r="K79" s="324"/>
      <c r="L79" s="324"/>
      <c r="M79" s="324"/>
      <c r="N79" s="337"/>
      <c r="O79" s="11"/>
    </row>
    <row r="80" spans="1:15" ht="25.5" customHeight="1" x14ac:dyDescent="0.25">
      <c r="A80" s="6"/>
      <c r="B80" s="326"/>
      <c r="C80" s="324"/>
      <c r="D80" s="324"/>
      <c r="E80" s="324"/>
      <c r="F80" s="324"/>
      <c r="G80" s="324"/>
      <c r="H80" s="324"/>
      <c r="I80" s="324"/>
      <c r="J80" s="324"/>
      <c r="K80" s="324"/>
      <c r="L80" s="324"/>
      <c r="M80" s="324"/>
      <c r="N80" s="337"/>
      <c r="O80" s="11"/>
    </row>
    <row r="81" spans="1:15" ht="25.5" customHeight="1" x14ac:dyDescent="0.25">
      <c r="A81" s="6"/>
      <c r="B81" s="326"/>
      <c r="C81" s="324"/>
      <c r="D81" s="324"/>
      <c r="E81" s="324"/>
      <c r="F81" s="324"/>
      <c r="G81" s="324"/>
      <c r="H81" s="324"/>
      <c r="I81" s="324"/>
      <c r="J81" s="324"/>
      <c r="K81" s="324"/>
      <c r="L81" s="324"/>
      <c r="M81" s="324"/>
      <c r="N81" s="337"/>
      <c r="O81" s="11"/>
    </row>
    <row r="82" spans="1:15" ht="25.5" customHeight="1" x14ac:dyDescent="0.25">
      <c r="A82" s="6"/>
      <c r="B82" s="326"/>
      <c r="C82" s="324"/>
      <c r="D82" s="324"/>
      <c r="E82" s="324"/>
      <c r="F82" s="324"/>
      <c r="G82" s="324"/>
      <c r="H82" s="324"/>
      <c r="I82" s="324"/>
      <c r="J82" s="324"/>
      <c r="K82" s="324"/>
      <c r="L82" s="324"/>
      <c r="M82" s="324"/>
      <c r="N82" s="337"/>
      <c r="O82" s="11"/>
    </row>
    <row r="83" spans="1:15" ht="25.5" customHeight="1" x14ac:dyDescent="0.25">
      <c r="A83" s="6"/>
      <c r="B83" s="326"/>
      <c r="C83" s="324"/>
      <c r="D83" s="324"/>
      <c r="E83" s="324"/>
      <c r="F83" s="324"/>
      <c r="G83" s="324"/>
      <c r="H83" s="324"/>
      <c r="I83" s="324"/>
      <c r="J83" s="324"/>
      <c r="K83" s="324"/>
      <c r="L83" s="324"/>
      <c r="M83" s="324"/>
      <c r="N83" s="337"/>
      <c r="O83" s="11"/>
    </row>
    <row r="84" spans="1:15" ht="25.5" customHeight="1" x14ac:dyDescent="0.25">
      <c r="A84" s="6"/>
      <c r="B84" s="326"/>
      <c r="C84" s="324"/>
      <c r="D84" s="324"/>
      <c r="E84" s="324"/>
      <c r="F84" s="324"/>
      <c r="G84" s="324"/>
      <c r="H84" s="324"/>
      <c r="I84" s="324"/>
      <c r="J84" s="324"/>
      <c r="K84" s="324"/>
      <c r="L84" s="324"/>
      <c r="M84" s="324"/>
      <c r="N84" s="337"/>
      <c r="O84" s="11"/>
    </row>
    <row r="85" spans="1:15" ht="25.5" customHeight="1" x14ac:dyDescent="0.25">
      <c r="A85" s="6"/>
      <c r="B85" s="326"/>
      <c r="C85" s="324"/>
      <c r="D85" s="324"/>
      <c r="E85" s="324"/>
      <c r="F85" s="324"/>
      <c r="G85" s="324"/>
      <c r="H85" s="324"/>
      <c r="I85" s="324"/>
      <c r="J85" s="324"/>
      <c r="K85" s="324"/>
      <c r="L85" s="324"/>
      <c r="M85" s="324"/>
      <c r="N85" s="337"/>
      <c r="O85" s="11"/>
    </row>
    <row r="86" spans="1:15" ht="25.5" customHeight="1" x14ac:dyDescent="0.25">
      <c r="A86" s="6"/>
      <c r="B86" s="326"/>
      <c r="C86" s="324"/>
      <c r="D86" s="324"/>
      <c r="E86" s="324"/>
      <c r="F86" s="324"/>
      <c r="G86" s="324"/>
      <c r="H86" s="324"/>
      <c r="I86" s="324"/>
      <c r="J86" s="324"/>
      <c r="K86" s="324"/>
      <c r="L86" s="324"/>
      <c r="M86" s="324"/>
      <c r="N86" s="337"/>
      <c r="O86" s="11"/>
    </row>
    <row r="87" spans="1:15" ht="25.5" customHeight="1" thickBot="1" x14ac:dyDescent="0.3">
      <c r="A87" s="6"/>
      <c r="B87" s="327"/>
      <c r="C87" s="328"/>
      <c r="D87" s="328"/>
      <c r="E87" s="328"/>
      <c r="F87" s="328"/>
      <c r="G87" s="328"/>
      <c r="H87" s="328"/>
      <c r="I87" s="328"/>
      <c r="J87" s="328"/>
      <c r="K87" s="328"/>
      <c r="L87" s="328"/>
      <c r="M87" s="328"/>
      <c r="N87" s="338"/>
      <c r="O87" s="11"/>
    </row>
    <row r="88" spans="1:15" ht="15.75" thickBot="1" x14ac:dyDescent="0.3">
      <c r="A88" s="6"/>
      <c r="B88" s="8"/>
      <c r="C88" s="8"/>
      <c r="D88" s="8"/>
      <c r="E88" s="8"/>
      <c r="F88" s="8"/>
      <c r="G88" s="8"/>
      <c r="H88" s="8"/>
      <c r="I88" s="8"/>
      <c r="J88" s="8"/>
      <c r="K88" s="8"/>
      <c r="L88" s="8"/>
      <c r="M88" s="8"/>
      <c r="N88" s="8"/>
      <c r="O88" s="11"/>
    </row>
    <row r="89" spans="1:15" ht="30.75" customHeight="1" thickBot="1" x14ac:dyDescent="0.3">
      <c r="A89" s="6"/>
      <c r="B89" s="265" t="s">
        <v>86</v>
      </c>
      <c r="C89" s="228"/>
      <c r="D89" s="228"/>
      <c r="E89" s="228"/>
      <c r="F89" s="228"/>
      <c r="G89" s="228"/>
      <c r="H89" s="228"/>
      <c r="I89" s="228"/>
      <c r="J89" s="228"/>
      <c r="K89" s="228"/>
      <c r="L89" s="228"/>
      <c r="M89" s="228"/>
      <c r="N89" s="229"/>
      <c r="O89" s="11"/>
    </row>
    <row r="90" spans="1:15" ht="20.25" customHeight="1" thickBot="1" x14ac:dyDescent="0.3">
      <c r="A90" s="6"/>
      <c r="B90" s="330" t="s">
        <v>82</v>
      </c>
      <c r="C90" s="334" t="s">
        <v>104</v>
      </c>
      <c r="D90" s="335"/>
      <c r="E90" s="335"/>
      <c r="F90" s="335"/>
      <c r="G90" s="335"/>
      <c r="H90" s="45"/>
      <c r="I90" s="236" t="s">
        <v>44</v>
      </c>
      <c r="J90" s="238"/>
      <c r="K90" s="243" t="s">
        <v>43</v>
      </c>
      <c r="L90" s="227"/>
      <c r="M90" s="223" t="s">
        <v>41</v>
      </c>
      <c r="N90" s="227"/>
      <c r="O90" s="11"/>
    </row>
    <row r="91" spans="1:15" ht="30" customHeight="1" x14ac:dyDescent="0.25">
      <c r="A91" s="6"/>
      <c r="B91" s="331"/>
      <c r="C91" s="225" t="s">
        <v>40</v>
      </c>
      <c r="D91" s="223"/>
      <c r="E91" s="222" t="s">
        <v>42</v>
      </c>
      <c r="F91" s="226"/>
      <c r="G91" s="225" t="s">
        <v>105</v>
      </c>
      <c r="H91" s="226"/>
      <c r="I91" s="237"/>
      <c r="J91" s="239"/>
      <c r="K91" s="333"/>
      <c r="L91" s="332"/>
      <c r="M91" s="259"/>
      <c r="N91" s="332"/>
      <c r="O91" s="11"/>
    </row>
    <row r="92" spans="1:15" s="58" customFormat="1" ht="30.75" customHeight="1" x14ac:dyDescent="0.25">
      <c r="A92" s="56"/>
      <c r="B92" s="73" t="s">
        <v>33</v>
      </c>
      <c r="C92" s="261">
        <v>0</v>
      </c>
      <c r="D92" s="262"/>
      <c r="E92" s="266">
        <f>+'[1]Informe Anual CGM'!$E$92:$F92</f>
        <v>0</v>
      </c>
      <c r="F92" s="267"/>
      <c r="G92" s="261">
        <f>+'[1]Informe Anual CGM'!$G$92:$H92</f>
        <v>0</v>
      </c>
      <c r="H92" s="267"/>
      <c r="I92" s="261">
        <f>+'[1]Informe Anual CGM'!$I$92:$J92</f>
        <v>0</v>
      </c>
      <c r="J92" s="267"/>
      <c r="K92" s="339">
        <f>+C92+E92-I92</f>
        <v>0</v>
      </c>
      <c r="L92" s="340"/>
      <c r="M92" s="274">
        <f>+IFERROR((K92-C92)/C92,0)</f>
        <v>0</v>
      </c>
      <c r="N92" s="275"/>
      <c r="O92" s="57"/>
    </row>
    <row r="93" spans="1:15" s="58" customFormat="1" ht="30.75" customHeight="1" x14ac:dyDescent="0.25">
      <c r="A93" s="56"/>
      <c r="B93" s="74" t="s">
        <v>101</v>
      </c>
      <c r="C93" s="261">
        <f>+'[1]Informe Anual CGM'!$C$92:$D93</f>
        <v>31</v>
      </c>
      <c r="D93" s="262"/>
      <c r="E93" s="266">
        <f>+'[1]Informe Anual CGM'!$E$92:$F93</f>
        <v>0</v>
      </c>
      <c r="F93" s="267"/>
      <c r="G93" s="261">
        <f>+'[1]Informe Anual CGM'!$G$92:$H93</f>
        <v>0</v>
      </c>
      <c r="H93" s="267"/>
      <c r="I93" s="261">
        <f>+'[1]Informe Anual CGM'!$I$92:$J93</f>
        <v>1</v>
      </c>
      <c r="J93" s="267"/>
      <c r="K93" s="339">
        <f t="shared" ref="K93:K98" si="19">+C93+E93-I93</f>
        <v>30</v>
      </c>
      <c r="L93" s="340"/>
      <c r="M93" s="274">
        <f t="shared" ref="M93:M98" si="20">+IFERROR((K93-C93)/C93,0)</f>
        <v>-3.2258064516129031E-2</v>
      </c>
      <c r="N93" s="275"/>
      <c r="O93" s="57"/>
    </row>
    <row r="94" spans="1:15" s="58" customFormat="1" ht="30.75" customHeight="1" x14ac:dyDescent="0.25">
      <c r="A94" s="56"/>
      <c r="B94" s="74" t="s">
        <v>102</v>
      </c>
      <c r="C94" s="261">
        <f>+'[1]Informe Anual CGM'!$C$92:$D94</f>
        <v>278</v>
      </c>
      <c r="D94" s="262"/>
      <c r="E94" s="266">
        <f>+'[1]Informe Anual CGM'!$E$92:$F94</f>
        <v>8</v>
      </c>
      <c r="F94" s="267"/>
      <c r="G94" s="261">
        <f>+'[1]Informe Anual CGM'!$G$92:$H94</f>
        <v>0</v>
      </c>
      <c r="H94" s="267"/>
      <c r="I94" s="261">
        <v>13</v>
      </c>
      <c r="J94" s="267"/>
      <c r="K94" s="339">
        <f t="shared" si="19"/>
        <v>273</v>
      </c>
      <c r="L94" s="340"/>
      <c r="M94" s="274">
        <f t="shared" si="20"/>
        <v>-1.7985611510791366E-2</v>
      </c>
      <c r="N94" s="275"/>
      <c r="O94" s="57"/>
    </row>
    <row r="95" spans="1:15" s="58" customFormat="1" ht="30.75" customHeight="1" x14ac:dyDescent="0.25">
      <c r="A95" s="56"/>
      <c r="B95" s="75" t="s">
        <v>37</v>
      </c>
      <c r="C95" s="261">
        <f>+'[1]Informe Anual CGM'!$C$92:$D95</f>
        <v>0</v>
      </c>
      <c r="D95" s="262"/>
      <c r="E95" s="266">
        <f>+'[1]Informe Anual CGM'!$E$92:$F95</f>
        <v>0</v>
      </c>
      <c r="F95" s="267"/>
      <c r="G95" s="261">
        <f>+'[1]Informe Anual CGM'!$G$92:$H95</f>
        <v>0</v>
      </c>
      <c r="H95" s="267"/>
      <c r="I95" s="261">
        <f>+'[1]Informe Anual CGM'!$I$92:$J95</f>
        <v>0</v>
      </c>
      <c r="J95" s="267"/>
      <c r="K95" s="339">
        <f t="shared" si="19"/>
        <v>0</v>
      </c>
      <c r="L95" s="340"/>
      <c r="M95" s="274">
        <f t="shared" si="20"/>
        <v>0</v>
      </c>
      <c r="N95" s="275"/>
      <c r="O95" s="57"/>
    </row>
    <row r="96" spans="1:15" s="58" customFormat="1" ht="30.75" customHeight="1" x14ac:dyDescent="0.25">
      <c r="A96" s="56"/>
      <c r="B96" s="75" t="s">
        <v>39</v>
      </c>
      <c r="C96" s="261">
        <f>+'[1]Informe Anual CGM'!$C$92:$D96</f>
        <v>0</v>
      </c>
      <c r="D96" s="262"/>
      <c r="E96" s="266">
        <f>+'[1]Informe Anual CGM'!$E$92:$F96</f>
        <v>0</v>
      </c>
      <c r="F96" s="267"/>
      <c r="G96" s="261">
        <f>+'[1]Informe Anual CGM'!$G$92:$H96</f>
        <v>0</v>
      </c>
      <c r="H96" s="267"/>
      <c r="I96" s="261">
        <f>+'[1]Informe Anual CGM'!$I$92:$J96</f>
        <v>0</v>
      </c>
      <c r="J96" s="267"/>
      <c r="K96" s="339">
        <f t="shared" si="19"/>
        <v>0</v>
      </c>
      <c r="L96" s="340"/>
      <c r="M96" s="274">
        <f t="shared" si="20"/>
        <v>0</v>
      </c>
      <c r="N96" s="275"/>
      <c r="O96" s="57"/>
    </row>
    <row r="97" spans="1:18" s="58" customFormat="1" ht="30.75" customHeight="1" x14ac:dyDescent="0.25">
      <c r="A97" s="56"/>
      <c r="B97" s="75" t="s">
        <v>32</v>
      </c>
      <c r="C97" s="261">
        <f>+'[1]Informe Anual CGM'!$C$92:$D97</f>
        <v>0</v>
      </c>
      <c r="D97" s="262"/>
      <c r="E97" s="266">
        <f>+'[1]Informe Anual CGM'!$E$92:$F97</f>
        <v>1</v>
      </c>
      <c r="F97" s="267"/>
      <c r="G97" s="261">
        <f>+'[1]Informe Anual CGM'!$G$92:$H97</f>
        <v>0</v>
      </c>
      <c r="H97" s="267"/>
      <c r="I97" s="261">
        <f>+'[1]Informe Anual CGM'!$I$92:$J97</f>
        <v>0</v>
      </c>
      <c r="J97" s="267"/>
      <c r="K97" s="339">
        <f t="shared" si="19"/>
        <v>1</v>
      </c>
      <c r="L97" s="340"/>
      <c r="M97" s="274">
        <f t="shared" si="20"/>
        <v>0</v>
      </c>
      <c r="N97" s="275"/>
      <c r="O97" s="57"/>
    </row>
    <row r="98" spans="1:18" s="58" customFormat="1" ht="30.75" customHeight="1" x14ac:dyDescent="0.25">
      <c r="A98" s="56"/>
      <c r="B98" s="75" t="s">
        <v>38</v>
      </c>
      <c r="C98" s="261">
        <f>+'[1]Informe Anual CGM'!$C$92:$D98</f>
        <v>0</v>
      </c>
      <c r="D98" s="262"/>
      <c r="E98" s="266">
        <f>+'[1]Informe Anual CGM'!$E$92:$F98</f>
        <v>13</v>
      </c>
      <c r="F98" s="267"/>
      <c r="G98" s="261">
        <f>+'[1]Informe Anual CGM'!$G$92:$H98</f>
        <v>0</v>
      </c>
      <c r="H98" s="267"/>
      <c r="I98" s="261">
        <f>+'[1]Informe Anual CGM'!$I$92:$J98</f>
        <v>0</v>
      </c>
      <c r="J98" s="267"/>
      <c r="K98" s="339">
        <f t="shared" si="19"/>
        <v>13</v>
      </c>
      <c r="L98" s="340"/>
      <c r="M98" s="274">
        <f t="shared" si="20"/>
        <v>0</v>
      </c>
      <c r="N98" s="275"/>
      <c r="O98" s="57"/>
    </row>
    <row r="99" spans="1:18" s="58" customFormat="1" ht="30.75" customHeight="1" thickBot="1" x14ac:dyDescent="0.3">
      <c r="A99" s="56"/>
      <c r="B99" s="25" t="s">
        <v>13</v>
      </c>
      <c r="C99" s="272">
        <f>+SUM(C92:D98)</f>
        <v>309</v>
      </c>
      <c r="D99" s="273"/>
      <c r="E99" s="268">
        <f>+SUM(E92:F98)</f>
        <v>22</v>
      </c>
      <c r="F99" s="269"/>
      <c r="G99" s="272">
        <f>+SUM(G92:H98)</f>
        <v>0</v>
      </c>
      <c r="H99" s="269"/>
      <c r="I99" s="272">
        <f>+SUM(I92:J98)</f>
        <v>14</v>
      </c>
      <c r="J99" s="269"/>
      <c r="K99" s="272">
        <f>+SUM(K92:L98)</f>
        <v>317</v>
      </c>
      <c r="L99" s="269"/>
      <c r="M99" s="270">
        <f>+IFERROR((K99-C99)/C99,0)</f>
        <v>2.5889967637540454E-2</v>
      </c>
      <c r="N99" s="271"/>
      <c r="O99" s="57"/>
    </row>
    <row r="100" spans="1:18" ht="34.5" customHeight="1" thickBot="1" x14ac:dyDescent="0.3">
      <c r="A100" s="6"/>
      <c r="B100" s="209" t="s">
        <v>143</v>
      </c>
      <c r="C100" s="210"/>
      <c r="D100" s="210"/>
      <c r="E100" s="210"/>
      <c r="F100" s="210"/>
      <c r="G100" s="210"/>
      <c r="H100" s="210"/>
      <c r="I100" s="210"/>
      <c r="J100" s="210"/>
      <c r="K100" s="210"/>
      <c r="L100" s="210"/>
      <c r="M100" s="210"/>
      <c r="N100" s="211"/>
      <c r="O100" s="11"/>
      <c r="R100" s="37"/>
    </row>
    <row r="101" spans="1:18" ht="25.5" customHeight="1" x14ac:dyDescent="0.25">
      <c r="A101" s="6"/>
      <c r="B101" s="29" t="s">
        <v>23</v>
      </c>
      <c r="C101" s="53"/>
      <c r="D101" s="3"/>
      <c r="E101" s="3"/>
      <c r="F101" s="3"/>
      <c r="G101" s="3"/>
      <c r="H101" s="30" t="s">
        <v>54</v>
      </c>
      <c r="I101" s="31"/>
      <c r="J101" s="3"/>
      <c r="K101" s="3"/>
      <c r="L101" s="3"/>
      <c r="M101" s="3"/>
      <c r="N101" s="32"/>
      <c r="O101" s="11"/>
    </row>
    <row r="102" spans="1:18" ht="25.5" customHeight="1" x14ac:dyDescent="0.25">
      <c r="A102" s="6"/>
      <c r="B102" s="326"/>
      <c r="C102" s="324"/>
      <c r="D102" s="324"/>
      <c r="E102" s="324"/>
      <c r="F102" s="324"/>
      <c r="G102" s="325"/>
      <c r="H102" s="18"/>
      <c r="I102" s="2"/>
      <c r="J102" s="2"/>
      <c r="K102" s="2"/>
      <c r="L102" s="2"/>
      <c r="M102" s="2"/>
      <c r="N102" s="33"/>
      <c r="O102" s="11"/>
    </row>
    <row r="103" spans="1:18" ht="25.5" customHeight="1" x14ac:dyDescent="0.25">
      <c r="A103" s="6"/>
      <c r="B103" s="326"/>
      <c r="C103" s="324"/>
      <c r="D103" s="324"/>
      <c r="E103" s="324"/>
      <c r="F103" s="324"/>
      <c r="G103" s="325"/>
      <c r="H103" s="18"/>
      <c r="I103" s="2"/>
      <c r="J103" s="2"/>
      <c r="K103" s="2"/>
      <c r="L103" s="2"/>
      <c r="M103" s="2"/>
      <c r="N103" s="33"/>
      <c r="O103" s="11"/>
    </row>
    <row r="104" spans="1:18" ht="25.5" customHeight="1" x14ac:dyDescent="0.25">
      <c r="A104" s="6"/>
      <c r="B104" s="326"/>
      <c r="C104" s="324"/>
      <c r="D104" s="324"/>
      <c r="E104" s="324"/>
      <c r="F104" s="324"/>
      <c r="G104" s="325"/>
      <c r="H104" s="18"/>
      <c r="I104" s="2"/>
      <c r="J104" s="2"/>
      <c r="K104" s="2"/>
      <c r="L104" s="2"/>
      <c r="M104" s="2"/>
      <c r="N104" s="33"/>
      <c r="O104" s="11"/>
    </row>
    <row r="105" spans="1:18" ht="25.5" customHeight="1" x14ac:dyDescent="0.25">
      <c r="A105" s="6"/>
      <c r="B105" s="326"/>
      <c r="C105" s="324"/>
      <c r="D105" s="324"/>
      <c r="E105" s="324"/>
      <c r="F105" s="324"/>
      <c r="G105" s="325"/>
      <c r="H105" s="18"/>
      <c r="I105" s="2"/>
      <c r="J105" s="2"/>
      <c r="K105" s="2"/>
      <c r="L105" s="2"/>
      <c r="M105" s="2"/>
      <c r="N105" s="33"/>
      <c r="O105" s="11"/>
    </row>
    <row r="106" spans="1:18" ht="25.5" customHeight="1" x14ac:dyDescent="0.25">
      <c r="A106" s="6"/>
      <c r="B106" s="326"/>
      <c r="C106" s="324"/>
      <c r="D106" s="324"/>
      <c r="E106" s="324"/>
      <c r="F106" s="324"/>
      <c r="G106" s="325"/>
      <c r="H106" s="18"/>
      <c r="I106" s="2"/>
      <c r="J106" s="2"/>
      <c r="K106" s="2"/>
      <c r="L106" s="2"/>
      <c r="M106" s="2"/>
      <c r="N106" s="33"/>
      <c r="O106" s="11"/>
    </row>
    <row r="107" spans="1:18" ht="25.5" customHeight="1" x14ac:dyDescent="0.25">
      <c r="A107" s="6"/>
      <c r="B107" s="326"/>
      <c r="C107" s="324"/>
      <c r="D107" s="324"/>
      <c r="E107" s="324"/>
      <c r="F107" s="324"/>
      <c r="G107" s="325"/>
      <c r="H107" s="18"/>
      <c r="I107" s="2"/>
      <c r="J107" s="2"/>
      <c r="K107" s="2"/>
      <c r="L107" s="2"/>
      <c r="M107" s="2"/>
      <c r="N107" s="33"/>
      <c r="O107" s="11"/>
    </row>
    <row r="108" spans="1:18" ht="25.5" customHeight="1" x14ac:dyDescent="0.25">
      <c r="A108" s="6"/>
      <c r="B108" s="326"/>
      <c r="C108" s="324"/>
      <c r="D108" s="324"/>
      <c r="E108" s="324"/>
      <c r="F108" s="324"/>
      <c r="G108" s="325"/>
      <c r="H108" s="18"/>
      <c r="I108" s="2"/>
      <c r="J108" s="2"/>
      <c r="K108" s="2"/>
      <c r="L108" s="2"/>
      <c r="M108" s="2"/>
      <c r="N108" s="33"/>
      <c r="O108" s="11"/>
    </row>
    <row r="109" spans="1:18" ht="25.5" customHeight="1" x14ac:dyDescent="0.25">
      <c r="A109" s="6"/>
      <c r="B109" s="326"/>
      <c r="C109" s="324"/>
      <c r="D109" s="324"/>
      <c r="E109" s="324"/>
      <c r="F109" s="324"/>
      <c r="G109" s="325"/>
      <c r="H109" s="18"/>
      <c r="I109" s="2"/>
      <c r="J109" s="2"/>
      <c r="K109" s="2"/>
      <c r="L109" s="2"/>
      <c r="M109" s="2"/>
      <c r="N109" s="33"/>
      <c r="O109" s="11"/>
    </row>
    <row r="110" spans="1:18" ht="25.5" customHeight="1" x14ac:dyDescent="0.25">
      <c r="A110" s="6"/>
      <c r="B110" s="326"/>
      <c r="C110" s="324"/>
      <c r="D110" s="324"/>
      <c r="E110" s="324"/>
      <c r="F110" s="324"/>
      <c r="G110" s="325"/>
      <c r="H110" s="18"/>
      <c r="I110" s="2"/>
      <c r="J110" s="2"/>
      <c r="K110" s="2"/>
      <c r="L110" s="2"/>
      <c r="M110" s="2"/>
      <c r="N110" s="33"/>
      <c r="O110" s="11"/>
    </row>
    <row r="111" spans="1:18" ht="25.5" customHeight="1" x14ac:dyDescent="0.25">
      <c r="A111" s="6"/>
      <c r="B111" s="326"/>
      <c r="C111" s="324"/>
      <c r="D111" s="324"/>
      <c r="E111" s="324"/>
      <c r="F111" s="324"/>
      <c r="G111" s="325"/>
      <c r="H111" s="18"/>
      <c r="I111" s="2"/>
      <c r="J111" s="2"/>
      <c r="K111" s="2"/>
      <c r="L111" s="2"/>
      <c r="M111" s="2"/>
      <c r="N111" s="33"/>
      <c r="O111" s="11"/>
    </row>
    <row r="112" spans="1:18" ht="25.5" customHeight="1" x14ac:dyDescent="0.25">
      <c r="A112" s="6"/>
      <c r="B112" s="326"/>
      <c r="C112" s="324"/>
      <c r="D112" s="324"/>
      <c r="E112" s="324"/>
      <c r="F112" s="324"/>
      <c r="G112" s="325"/>
      <c r="H112" s="18"/>
      <c r="I112" s="2"/>
      <c r="J112" s="2"/>
      <c r="K112" s="2"/>
      <c r="L112" s="2"/>
      <c r="M112" s="2"/>
      <c r="N112" s="33"/>
      <c r="O112" s="11"/>
    </row>
    <row r="113" spans="1:15" ht="25.5" customHeight="1" x14ac:dyDescent="0.25">
      <c r="A113" s="6"/>
      <c r="B113" s="326"/>
      <c r="C113" s="324"/>
      <c r="D113" s="324"/>
      <c r="E113" s="324"/>
      <c r="F113" s="324"/>
      <c r="G113" s="325"/>
      <c r="H113" s="18"/>
      <c r="I113" s="2"/>
      <c r="J113" s="2"/>
      <c r="K113" s="2"/>
      <c r="L113" s="2"/>
      <c r="M113" s="2"/>
      <c r="N113" s="33"/>
      <c r="O113" s="11"/>
    </row>
    <row r="114" spans="1:15" ht="25.5" customHeight="1" x14ac:dyDescent="0.25">
      <c r="A114" s="6"/>
      <c r="B114" s="326"/>
      <c r="C114" s="324"/>
      <c r="D114" s="324"/>
      <c r="E114" s="324"/>
      <c r="F114" s="324"/>
      <c r="G114" s="325"/>
      <c r="H114" s="18"/>
      <c r="I114" s="2"/>
      <c r="J114" s="2"/>
      <c r="K114" s="2"/>
      <c r="L114" s="2"/>
      <c r="M114" s="2"/>
      <c r="N114" s="33"/>
      <c r="O114" s="11"/>
    </row>
    <row r="115" spans="1:15" ht="25.5" customHeight="1" thickBot="1" x14ac:dyDescent="0.3">
      <c r="A115" s="6"/>
      <c r="B115" s="327"/>
      <c r="C115" s="328"/>
      <c r="D115" s="328"/>
      <c r="E115" s="328"/>
      <c r="F115" s="328"/>
      <c r="G115" s="329"/>
      <c r="H115" s="35"/>
      <c r="I115" s="34"/>
      <c r="J115" s="34"/>
      <c r="K115" s="34"/>
      <c r="L115" s="34"/>
      <c r="M115" s="34"/>
      <c r="N115" s="36"/>
      <c r="O115" s="11"/>
    </row>
    <row r="116" spans="1:15" ht="15.75" thickBot="1" x14ac:dyDescent="0.3">
      <c r="A116" s="6"/>
      <c r="B116" s="8"/>
      <c r="C116" s="8"/>
      <c r="D116" s="8"/>
      <c r="E116" s="8"/>
      <c r="F116" s="8"/>
      <c r="G116" s="8"/>
      <c r="H116" s="8"/>
      <c r="I116" s="8"/>
      <c r="J116" s="8"/>
      <c r="K116" s="8"/>
      <c r="L116" s="8"/>
      <c r="M116" s="8"/>
      <c r="N116" s="8"/>
      <c r="O116" s="11"/>
    </row>
    <row r="117" spans="1:15" ht="30.75" customHeight="1" thickBot="1" x14ac:dyDescent="0.3">
      <c r="A117" s="6"/>
      <c r="B117" s="265" t="s">
        <v>87</v>
      </c>
      <c r="C117" s="228"/>
      <c r="D117" s="228"/>
      <c r="E117" s="228"/>
      <c r="F117" s="228"/>
      <c r="G117" s="228"/>
      <c r="H117" s="228"/>
      <c r="I117" s="228"/>
      <c r="J117" s="228"/>
      <c r="K117" s="228"/>
      <c r="L117" s="228"/>
      <c r="M117" s="228"/>
      <c r="N117" s="229"/>
      <c r="O117" s="11"/>
    </row>
    <row r="118" spans="1:15" ht="20.25" customHeight="1" thickBot="1" x14ac:dyDescent="0.3">
      <c r="A118" s="6"/>
      <c r="B118" s="330" t="s">
        <v>45</v>
      </c>
      <c r="C118" s="334" t="s">
        <v>167</v>
      </c>
      <c r="D118" s="335"/>
      <c r="E118" s="335"/>
      <c r="F118" s="335"/>
      <c r="G118" s="335"/>
      <c r="H118" s="335"/>
      <c r="I118" s="335"/>
      <c r="J118" s="335"/>
      <c r="K118" s="276" t="s">
        <v>109</v>
      </c>
      <c r="L118" s="277"/>
      <c r="M118" s="277"/>
      <c r="N118" s="278"/>
      <c r="O118" s="11"/>
    </row>
    <row r="119" spans="1:15" ht="36" customHeight="1" x14ac:dyDescent="0.25">
      <c r="A119" s="6"/>
      <c r="B119" s="331"/>
      <c r="C119" s="243" t="s">
        <v>164</v>
      </c>
      <c r="D119" s="221"/>
      <c r="E119" s="221" t="s">
        <v>165</v>
      </c>
      <c r="F119" s="221"/>
      <c r="G119" s="221" t="s">
        <v>166</v>
      </c>
      <c r="H119" s="221"/>
      <c r="I119" s="221" t="s">
        <v>168</v>
      </c>
      <c r="J119" s="227"/>
      <c r="K119" s="23" t="s">
        <v>106</v>
      </c>
      <c r="L119" s="20" t="s">
        <v>107</v>
      </c>
      <c r="M119" s="20" t="s">
        <v>108</v>
      </c>
      <c r="N119" s="24" t="s">
        <v>168</v>
      </c>
      <c r="O119" s="11"/>
    </row>
    <row r="120" spans="1:15" s="58" customFormat="1" ht="30.75" customHeight="1" x14ac:dyDescent="0.25">
      <c r="A120" s="56"/>
      <c r="B120" s="74" t="s">
        <v>3</v>
      </c>
      <c r="C120" s="345">
        <v>0</v>
      </c>
      <c r="D120" s="346"/>
      <c r="E120" s="346">
        <v>0</v>
      </c>
      <c r="F120" s="346"/>
      <c r="G120" s="341">
        <f>+C120-E120</f>
        <v>0</v>
      </c>
      <c r="H120" s="342"/>
      <c r="I120" s="274">
        <f>+IFERROR(E120/C120,0)</f>
        <v>0</v>
      </c>
      <c r="J120" s="275"/>
      <c r="K120" s="140">
        <v>0</v>
      </c>
      <c r="L120" s="175">
        <v>0</v>
      </c>
      <c r="M120" s="176">
        <f t="shared" ref="M120:M125" si="21">+K120-L120</f>
        <v>0</v>
      </c>
      <c r="N120" s="76">
        <f>+IFERROR(L120/K120,0)</f>
        <v>0</v>
      </c>
      <c r="O120" s="57"/>
    </row>
    <row r="121" spans="1:15" s="58" customFormat="1" ht="30.75" customHeight="1" x14ac:dyDescent="0.25">
      <c r="A121" s="56"/>
      <c r="B121" s="75" t="s">
        <v>47</v>
      </c>
      <c r="C121" s="345">
        <f>(245*24*365)-8760</f>
        <v>2137440</v>
      </c>
      <c r="D121" s="346"/>
      <c r="E121" s="345">
        <f>2137440-(2769*24)-(13*24)</f>
        <v>2070672</v>
      </c>
      <c r="F121" s="346"/>
      <c r="G121" s="341">
        <f t="shared" ref="G121:G128" si="22">+C121-E121</f>
        <v>66768</v>
      </c>
      <c r="H121" s="342"/>
      <c r="I121" s="274">
        <f t="shared" ref="I121:I129" si="23">+IFERROR(E121/C121,0)</f>
        <v>0.96876263193352796</v>
      </c>
      <c r="J121" s="275"/>
      <c r="K121" s="140">
        <f>3*365*245</f>
        <v>268275</v>
      </c>
      <c r="L121" s="175">
        <f>2.2*245*365</f>
        <v>196735</v>
      </c>
      <c r="M121" s="176">
        <f t="shared" si="21"/>
        <v>71540</v>
      </c>
      <c r="N121" s="76">
        <f t="shared" ref="N121:N129" si="24">+IFERROR(L121/K121,0)</f>
        <v>0.73333333333333328</v>
      </c>
      <c r="O121" s="57"/>
    </row>
    <row r="122" spans="1:15" s="58" customFormat="1" ht="30.75" customHeight="1" x14ac:dyDescent="0.25">
      <c r="A122" s="56"/>
      <c r="B122" s="75" t="s">
        <v>48</v>
      </c>
      <c r="C122" s="345">
        <v>0</v>
      </c>
      <c r="D122" s="346"/>
      <c r="E122" s="346">
        <v>0</v>
      </c>
      <c r="F122" s="346"/>
      <c r="G122" s="341">
        <f t="shared" si="22"/>
        <v>0</v>
      </c>
      <c r="H122" s="342"/>
      <c r="I122" s="274">
        <f t="shared" si="23"/>
        <v>0</v>
      </c>
      <c r="J122" s="275"/>
      <c r="K122" s="140">
        <v>0</v>
      </c>
      <c r="L122" s="175">
        <v>0</v>
      </c>
      <c r="M122" s="176">
        <f t="shared" si="21"/>
        <v>0</v>
      </c>
      <c r="N122" s="76">
        <f t="shared" si="24"/>
        <v>0</v>
      </c>
      <c r="O122" s="57"/>
    </row>
    <row r="123" spans="1:15" s="58" customFormat="1" ht="30.75" customHeight="1" x14ac:dyDescent="0.25">
      <c r="A123" s="56"/>
      <c r="B123" s="75" t="s">
        <v>49</v>
      </c>
      <c r="C123" s="345">
        <f>19*365*24</f>
        <v>166440</v>
      </c>
      <c r="D123" s="346"/>
      <c r="E123" s="345">
        <f>(19*365*24)-(378*24)</f>
        <v>157368</v>
      </c>
      <c r="F123" s="346"/>
      <c r="G123" s="341">
        <f t="shared" si="22"/>
        <v>9072</v>
      </c>
      <c r="H123" s="342"/>
      <c r="I123" s="274">
        <f t="shared" si="23"/>
        <v>0.94549387166546506</v>
      </c>
      <c r="J123" s="275"/>
      <c r="K123" s="140">
        <f>1*365*19</f>
        <v>6935</v>
      </c>
      <c r="L123" s="175">
        <f>0.98*19*365</f>
        <v>6796.3</v>
      </c>
      <c r="M123" s="176">
        <f t="shared" si="21"/>
        <v>138.69999999999982</v>
      </c>
      <c r="N123" s="76">
        <f t="shared" si="24"/>
        <v>0.98</v>
      </c>
      <c r="O123" s="57"/>
    </row>
    <row r="124" spans="1:15" s="58" customFormat="1" ht="30.75" customHeight="1" x14ac:dyDescent="0.25">
      <c r="A124" s="56"/>
      <c r="B124" s="74" t="s">
        <v>4</v>
      </c>
      <c r="C124" s="345">
        <v>0</v>
      </c>
      <c r="D124" s="346"/>
      <c r="E124" s="346">
        <v>0</v>
      </c>
      <c r="F124" s="346"/>
      <c r="G124" s="341">
        <f t="shared" si="22"/>
        <v>0</v>
      </c>
      <c r="H124" s="342"/>
      <c r="I124" s="274">
        <f t="shared" si="23"/>
        <v>0</v>
      </c>
      <c r="J124" s="275"/>
      <c r="K124" s="140">
        <v>0</v>
      </c>
      <c r="L124" s="175">
        <v>0</v>
      </c>
      <c r="M124" s="176">
        <f t="shared" si="21"/>
        <v>0</v>
      </c>
      <c r="N124" s="76">
        <f t="shared" si="24"/>
        <v>0</v>
      </c>
      <c r="O124" s="57"/>
    </row>
    <row r="125" spans="1:15" s="58" customFormat="1" ht="30.75" customHeight="1" x14ac:dyDescent="0.25">
      <c r="A125" s="56"/>
      <c r="B125" s="73" t="s">
        <v>50</v>
      </c>
      <c r="C125" s="345">
        <v>0</v>
      </c>
      <c r="D125" s="346"/>
      <c r="E125" s="346">
        <v>0</v>
      </c>
      <c r="F125" s="346"/>
      <c r="G125" s="341">
        <f t="shared" si="22"/>
        <v>0</v>
      </c>
      <c r="H125" s="342"/>
      <c r="I125" s="274">
        <f t="shared" si="23"/>
        <v>0</v>
      </c>
      <c r="J125" s="275"/>
      <c r="K125" s="140">
        <v>0</v>
      </c>
      <c r="L125" s="175">
        <v>0</v>
      </c>
      <c r="M125" s="176">
        <f t="shared" si="21"/>
        <v>0</v>
      </c>
      <c r="N125" s="76">
        <f t="shared" si="24"/>
        <v>0</v>
      </c>
      <c r="O125" s="57"/>
    </row>
    <row r="126" spans="1:15" s="58" customFormat="1" ht="30.75" customHeight="1" x14ac:dyDescent="0.25">
      <c r="A126" s="56"/>
      <c r="B126" s="74" t="s">
        <v>46</v>
      </c>
      <c r="C126" s="345">
        <v>0</v>
      </c>
      <c r="D126" s="346"/>
      <c r="E126" s="346">
        <v>0</v>
      </c>
      <c r="F126" s="346"/>
      <c r="G126" s="341">
        <f t="shared" si="22"/>
        <v>0</v>
      </c>
      <c r="H126" s="342"/>
      <c r="I126" s="274">
        <f t="shared" si="23"/>
        <v>0</v>
      </c>
      <c r="J126" s="275"/>
      <c r="K126" s="140">
        <v>0</v>
      </c>
      <c r="L126" s="175">
        <v>0</v>
      </c>
      <c r="M126" s="176">
        <f t="shared" ref="M126:M128" si="25">+K126-L126</f>
        <v>0</v>
      </c>
      <c r="N126" s="76">
        <f t="shared" si="24"/>
        <v>0</v>
      </c>
      <c r="O126" s="57"/>
    </row>
    <row r="127" spans="1:15" s="58" customFormat="1" ht="30.75" customHeight="1" x14ac:dyDescent="0.25">
      <c r="A127" s="56"/>
      <c r="B127" s="75" t="s">
        <v>51</v>
      </c>
      <c r="C127" s="345">
        <f>53*24*365</f>
        <v>464280</v>
      </c>
      <c r="D127" s="346"/>
      <c r="E127" s="345">
        <f>(53*24*365) -(2343*24)</f>
        <v>408048</v>
      </c>
      <c r="F127" s="346"/>
      <c r="G127" s="341">
        <f t="shared" si="22"/>
        <v>56232</v>
      </c>
      <c r="H127" s="342"/>
      <c r="I127" s="274">
        <f t="shared" si="23"/>
        <v>0.87888343241147582</v>
      </c>
      <c r="J127" s="275"/>
      <c r="K127" s="140">
        <f>2*365*53</f>
        <v>38690</v>
      </c>
      <c r="L127" s="175">
        <f>1.6*53*365</f>
        <v>30952.000000000004</v>
      </c>
      <c r="M127" s="176">
        <f t="shared" si="25"/>
        <v>7737.9999999999964</v>
      </c>
      <c r="N127" s="76">
        <f t="shared" si="24"/>
        <v>0.8</v>
      </c>
      <c r="O127" s="57"/>
    </row>
    <row r="128" spans="1:15" s="58" customFormat="1" ht="30.75" customHeight="1" x14ac:dyDescent="0.25">
      <c r="A128" s="56"/>
      <c r="B128" s="75" t="s">
        <v>8</v>
      </c>
      <c r="C128" s="345">
        <v>0</v>
      </c>
      <c r="D128" s="346"/>
      <c r="E128" s="346">
        <v>0</v>
      </c>
      <c r="F128" s="346"/>
      <c r="G128" s="341">
        <f t="shared" si="22"/>
        <v>0</v>
      </c>
      <c r="H128" s="342"/>
      <c r="I128" s="274">
        <f t="shared" si="23"/>
        <v>0</v>
      </c>
      <c r="J128" s="275"/>
      <c r="K128" s="140">
        <v>0</v>
      </c>
      <c r="L128" s="175">
        <v>0</v>
      </c>
      <c r="M128" s="176">
        <f t="shared" si="25"/>
        <v>0</v>
      </c>
      <c r="N128" s="76">
        <f t="shared" si="24"/>
        <v>0</v>
      </c>
      <c r="O128" s="57"/>
    </row>
    <row r="129" spans="1:15" s="58" customFormat="1" ht="30.75" customHeight="1" thickBot="1" x14ac:dyDescent="0.3">
      <c r="A129" s="56"/>
      <c r="B129" s="25" t="s">
        <v>1</v>
      </c>
      <c r="C129" s="347">
        <f>+SUM(C120:D128)</f>
        <v>2768160</v>
      </c>
      <c r="D129" s="279"/>
      <c r="E129" s="343">
        <f>+SUM(E120:F128)</f>
        <v>2636088</v>
      </c>
      <c r="F129" s="344"/>
      <c r="G129" s="343">
        <f>+SUM(G120:H128)</f>
        <v>132072</v>
      </c>
      <c r="H129" s="344"/>
      <c r="I129" s="348">
        <f t="shared" si="23"/>
        <v>0.95228888503554709</v>
      </c>
      <c r="J129" s="349"/>
      <c r="K129" s="177">
        <f>+SUM(K120:K128)</f>
        <v>313900</v>
      </c>
      <c r="L129" s="178">
        <f>+SUM(L120:L128)</f>
        <v>234483.3</v>
      </c>
      <c r="M129" s="178">
        <f>+SUM(M125:M128)</f>
        <v>7737.9999999999964</v>
      </c>
      <c r="N129" s="54">
        <f t="shared" si="24"/>
        <v>0.747</v>
      </c>
      <c r="O129" s="57"/>
    </row>
    <row r="130" spans="1:15" ht="25.5" customHeight="1" x14ac:dyDescent="0.25">
      <c r="A130" s="6"/>
      <c r="B130" s="29" t="s">
        <v>23</v>
      </c>
      <c r="C130" s="3"/>
      <c r="D130" s="3"/>
      <c r="E130" s="3"/>
      <c r="F130" s="3"/>
      <c r="G130" s="31"/>
      <c r="H130" s="30" t="s">
        <v>54</v>
      </c>
      <c r="I130" s="31"/>
      <c r="J130" s="46"/>
      <c r="K130" s="2"/>
      <c r="L130" s="2"/>
      <c r="M130" s="2"/>
      <c r="N130" s="33"/>
      <c r="O130" s="11"/>
    </row>
    <row r="131" spans="1:15" ht="25.5" customHeight="1" x14ac:dyDescent="0.25">
      <c r="A131" s="6"/>
      <c r="B131" s="199"/>
      <c r="C131" s="200"/>
      <c r="D131" s="200"/>
      <c r="E131" s="200"/>
      <c r="F131" s="200"/>
      <c r="G131" s="254"/>
      <c r="H131" s="18"/>
      <c r="I131" s="21"/>
      <c r="J131" s="2"/>
      <c r="K131" s="2"/>
      <c r="L131" s="2"/>
      <c r="M131" s="2"/>
      <c r="N131" s="33"/>
      <c r="O131" s="11"/>
    </row>
    <row r="132" spans="1:15" ht="25.5" customHeight="1" x14ac:dyDescent="0.25">
      <c r="A132" s="6"/>
      <c r="B132" s="199"/>
      <c r="C132" s="200"/>
      <c r="D132" s="200"/>
      <c r="E132" s="200"/>
      <c r="F132" s="200"/>
      <c r="G132" s="254"/>
      <c r="H132" s="18"/>
      <c r="I132" s="21"/>
      <c r="J132" s="2"/>
      <c r="K132" s="2"/>
      <c r="L132" s="2"/>
      <c r="M132" s="2"/>
      <c r="N132" s="33"/>
      <c r="O132" s="11"/>
    </row>
    <row r="133" spans="1:15" ht="25.5" customHeight="1" x14ac:dyDescent="0.25">
      <c r="A133" s="6"/>
      <c r="B133" s="199"/>
      <c r="C133" s="200"/>
      <c r="D133" s="200"/>
      <c r="E133" s="200"/>
      <c r="F133" s="200"/>
      <c r="G133" s="254"/>
      <c r="H133" s="18"/>
      <c r="I133" s="21"/>
      <c r="J133" s="2"/>
      <c r="K133" s="2"/>
      <c r="L133" s="2"/>
      <c r="M133" s="2"/>
      <c r="N133" s="33"/>
      <c r="O133" s="11"/>
    </row>
    <row r="134" spans="1:15" ht="25.5" customHeight="1" x14ac:dyDescent="0.25">
      <c r="A134" s="6"/>
      <c r="B134" s="199"/>
      <c r="C134" s="200"/>
      <c r="D134" s="200"/>
      <c r="E134" s="200"/>
      <c r="F134" s="200"/>
      <c r="G134" s="254"/>
      <c r="H134" s="18"/>
      <c r="I134" s="21"/>
      <c r="J134" s="2"/>
      <c r="K134" s="2"/>
      <c r="L134" s="2"/>
      <c r="M134" s="2"/>
      <c r="N134" s="33"/>
      <c r="O134" s="11"/>
    </row>
    <row r="135" spans="1:15" ht="25.5" customHeight="1" x14ac:dyDescent="0.25">
      <c r="A135" s="6"/>
      <c r="B135" s="199"/>
      <c r="C135" s="200"/>
      <c r="D135" s="200"/>
      <c r="E135" s="200"/>
      <c r="F135" s="200"/>
      <c r="G135" s="254"/>
      <c r="H135" s="18"/>
      <c r="I135" s="21"/>
      <c r="J135" s="2"/>
      <c r="K135" s="2"/>
      <c r="L135" s="2"/>
      <c r="M135" s="2"/>
      <c r="N135" s="33"/>
      <c r="O135" s="11"/>
    </row>
    <row r="136" spans="1:15" ht="25.5" customHeight="1" x14ac:dyDescent="0.25">
      <c r="A136" s="6"/>
      <c r="B136" s="199"/>
      <c r="C136" s="200"/>
      <c r="D136" s="200"/>
      <c r="E136" s="200"/>
      <c r="F136" s="200"/>
      <c r="G136" s="254"/>
      <c r="H136" s="18"/>
      <c r="I136" s="21"/>
      <c r="J136" s="2"/>
      <c r="K136" s="2"/>
      <c r="L136" s="2"/>
      <c r="M136" s="2"/>
      <c r="N136" s="33"/>
      <c r="O136" s="11"/>
    </row>
    <row r="137" spans="1:15" ht="25.5" customHeight="1" x14ac:dyDescent="0.25">
      <c r="A137" s="6"/>
      <c r="B137" s="199"/>
      <c r="C137" s="200"/>
      <c r="D137" s="200"/>
      <c r="E137" s="200"/>
      <c r="F137" s="200"/>
      <c r="G137" s="254"/>
      <c r="H137" s="18"/>
      <c r="I137" s="21"/>
      <c r="J137" s="2"/>
      <c r="K137" s="2"/>
      <c r="L137" s="2"/>
      <c r="M137" s="2"/>
      <c r="N137" s="33"/>
      <c r="O137" s="11"/>
    </row>
    <row r="138" spans="1:15" ht="25.5" customHeight="1" x14ac:dyDescent="0.25">
      <c r="A138" s="6"/>
      <c r="B138" s="199"/>
      <c r="C138" s="200"/>
      <c r="D138" s="200"/>
      <c r="E138" s="200"/>
      <c r="F138" s="200"/>
      <c r="G138" s="254"/>
      <c r="H138" s="18"/>
      <c r="I138" s="21"/>
      <c r="J138" s="2"/>
      <c r="K138" s="2"/>
      <c r="L138" s="2"/>
      <c r="M138" s="2"/>
      <c r="N138" s="33"/>
      <c r="O138" s="11"/>
    </row>
    <row r="139" spans="1:15" ht="25.5" customHeight="1" x14ac:dyDescent="0.25">
      <c r="A139" s="6"/>
      <c r="B139" s="199"/>
      <c r="C139" s="200"/>
      <c r="D139" s="200"/>
      <c r="E139" s="200"/>
      <c r="F139" s="200"/>
      <c r="G139" s="254"/>
      <c r="H139" s="18"/>
      <c r="I139" s="21"/>
      <c r="J139" s="2"/>
      <c r="K139" s="2"/>
      <c r="L139" s="2"/>
      <c r="M139" s="2"/>
      <c r="N139" s="33"/>
      <c r="O139" s="11"/>
    </row>
    <row r="140" spans="1:15" ht="25.5" customHeight="1" x14ac:dyDescent="0.25">
      <c r="A140" s="6"/>
      <c r="B140" s="199"/>
      <c r="C140" s="200"/>
      <c r="D140" s="200"/>
      <c r="E140" s="200"/>
      <c r="F140" s="200"/>
      <c r="G140" s="254"/>
      <c r="H140" s="18"/>
      <c r="I140" s="2"/>
      <c r="J140" s="2"/>
      <c r="K140" s="2"/>
      <c r="L140" s="2"/>
      <c r="M140" s="2"/>
      <c r="N140" s="33"/>
      <c r="O140" s="11"/>
    </row>
    <row r="141" spans="1:15" ht="25.5" customHeight="1" x14ac:dyDescent="0.25">
      <c r="A141" s="6"/>
      <c r="B141" s="199"/>
      <c r="C141" s="200"/>
      <c r="D141" s="200"/>
      <c r="E141" s="200"/>
      <c r="F141" s="200"/>
      <c r="G141" s="254"/>
      <c r="H141" s="18"/>
      <c r="I141" s="2"/>
      <c r="J141" s="2"/>
      <c r="K141" s="2"/>
      <c r="L141" s="2"/>
      <c r="M141" s="2"/>
      <c r="N141" s="33"/>
      <c r="O141" s="11"/>
    </row>
    <row r="142" spans="1:15" ht="25.5" customHeight="1" x14ac:dyDescent="0.25">
      <c r="A142" s="6"/>
      <c r="B142" s="199"/>
      <c r="C142" s="200"/>
      <c r="D142" s="200"/>
      <c r="E142" s="200"/>
      <c r="F142" s="200"/>
      <c r="G142" s="254"/>
      <c r="H142" s="18"/>
      <c r="I142" s="2"/>
      <c r="J142" s="2"/>
      <c r="K142" s="2"/>
      <c r="L142" s="2"/>
      <c r="M142" s="2"/>
      <c r="N142" s="33"/>
      <c r="O142" s="11"/>
    </row>
    <row r="143" spans="1:15" ht="25.5" customHeight="1" x14ac:dyDescent="0.25">
      <c r="A143" s="6"/>
      <c r="B143" s="199"/>
      <c r="C143" s="200"/>
      <c r="D143" s="200"/>
      <c r="E143" s="200"/>
      <c r="F143" s="200"/>
      <c r="G143" s="254"/>
      <c r="H143" s="18"/>
      <c r="I143" s="2"/>
      <c r="J143" s="2"/>
      <c r="K143" s="2"/>
      <c r="L143" s="2"/>
      <c r="M143" s="2"/>
      <c r="N143" s="33"/>
      <c r="O143" s="11"/>
    </row>
    <row r="144" spans="1:15" ht="25.5" customHeight="1" thickBot="1" x14ac:dyDescent="0.3">
      <c r="A144" s="6"/>
      <c r="B144" s="202"/>
      <c r="C144" s="203"/>
      <c r="D144" s="203"/>
      <c r="E144" s="203"/>
      <c r="F144" s="203"/>
      <c r="G144" s="255"/>
      <c r="H144" s="35"/>
      <c r="I144" s="34"/>
      <c r="J144" s="34"/>
      <c r="K144" s="34"/>
      <c r="L144" s="34"/>
      <c r="M144" s="34"/>
      <c r="N144" s="36"/>
      <c r="O144" s="11"/>
    </row>
    <row r="145" spans="1:18" x14ac:dyDescent="0.25">
      <c r="A145" s="6"/>
      <c r="B145" s="8"/>
      <c r="C145" s="8"/>
      <c r="D145" s="8"/>
      <c r="E145" s="8"/>
      <c r="F145" s="8"/>
      <c r="G145" s="8"/>
      <c r="H145" s="8"/>
      <c r="I145" s="8"/>
      <c r="J145" s="8"/>
      <c r="K145" s="8"/>
      <c r="L145" s="8"/>
      <c r="M145" s="8"/>
      <c r="N145" s="8"/>
      <c r="O145" s="11"/>
    </row>
    <row r="146" spans="1:18" ht="15.75" thickBot="1" x14ac:dyDescent="0.3">
      <c r="A146" s="6"/>
      <c r="B146" s="8"/>
      <c r="C146" s="8"/>
      <c r="D146" s="8"/>
      <c r="E146" s="8"/>
      <c r="F146" s="8"/>
      <c r="G146" s="8"/>
      <c r="H146" s="8"/>
      <c r="I146" s="8"/>
      <c r="J146" s="8"/>
      <c r="K146" s="8"/>
      <c r="L146" s="8"/>
      <c r="M146" s="8"/>
      <c r="N146" s="8"/>
      <c r="O146" s="11"/>
    </row>
    <row r="147" spans="1:18" ht="30.75" customHeight="1" thickBot="1" x14ac:dyDescent="0.3">
      <c r="A147" s="6"/>
      <c r="B147" s="218" t="s">
        <v>88</v>
      </c>
      <c r="C147" s="219"/>
      <c r="D147" s="219"/>
      <c r="E147" s="219"/>
      <c r="F147" s="219"/>
      <c r="G147" s="219"/>
      <c r="H147" s="219"/>
      <c r="I147" s="219"/>
      <c r="J147" s="219"/>
      <c r="K147" s="219"/>
      <c r="L147" s="219"/>
      <c r="M147" s="219"/>
      <c r="N147" s="220"/>
      <c r="O147" s="11"/>
    </row>
    <row r="148" spans="1:18" ht="30.75" customHeight="1" x14ac:dyDescent="0.25">
      <c r="A148" s="6"/>
      <c r="B148" s="42" t="s">
        <v>6</v>
      </c>
      <c r="C148" s="221" t="s">
        <v>55</v>
      </c>
      <c r="D148" s="221"/>
      <c r="E148" s="41" t="s">
        <v>56</v>
      </c>
      <c r="F148" s="41" t="s">
        <v>89</v>
      </c>
      <c r="G148" s="222" t="s">
        <v>57</v>
      </c>
      <c r="H148" s="223" t="s">
        <v>57</v>
      </c>
      <c r="I148" s="222" t="s">
        <v>58</v>
      </c>
      <c r="J148" s="223"/>
      <c r="K148" s="222" t="s">
        <v>59</v>
      </c>
      <c r="L148" s="223"/>
      <c r="M148" s="221" t="s">
        <v>63</v>
      </c>
      <c r="N148" s="227"/>
      <c r="O148" s="11"/>
    </row>
    <row r="149" spans="1:18" ht="30.75" customHeight="1" x14ac:dyDescent="0.25">
      <c r="A149" s="6"/>
      <c r="B149" s="38" t="s">
        <v>60</v>
      </c>
      <c r="C149" s="352" t="s">
        <v>368</v>
      </c>
      <c r="D149" s="352"/>
      <c r="E149" s="141">
        <v>322</v>
      </c>
      <c r="F149" s="141">
        <v>176</v>
      </c>
      <c r="G149" s="350">
        <v>176</v>
      </c>
      <c r="H149" s="351"/>
      <c r="I149" s="350">
        <v>0</v>
      </c>
      <c r="J149" s="351"/>
      <c r="K149" s="205">
        <v>1</v>
      </c>
      <c r="L149" s="206"/>
      <c r="M149" s="191" t="s">
        <v>341</v>
      </c>
      <c r="N149" s="195"/>
      <c r="O149" s="11"/>
    </row>
    <row r="150" spans="1:18" ht="30.75" customHeight="1" x14ac:dyDescent="0.25">
      <c r="A150" s="6"/>
      <c r="B150" s="38" t="s">
        <v>61</v>
      </c>
      <c r="C150" s="194"/>
      <c r="D150" s="194"/>
      <c r="E150" s="141"/>
      <c r="F150" s="141"/>
      <c r="G150" s="350"/>
      <c r="H150" s="351"/>
      <c r="I150" s="350"/>
      <c r="J150" s="351"/>
      <c r="K150" s="205"/>
      <c r="L150" s="206"/>
      <c r="M150" s="191"/>
      <c r="N150" s="195"/>
      <c r="O150" s="11"/>
    </row>
    <row r="151" spans="1:18" ht="30.75" customHeight="1" thickBot="1" x14ac:dyDescent="0.3">
      <c r="A151" s="6"/>
      <c r="B151" s="39" t="s">
        <v>62</v>
      </c>
      <c r="C151" s="212"/>
      <c r="D151" s="212"/>
      <c r="E151" s="142"/>
      <c r="F151" s="142"/>
      <c r="G151" s="350"/>
      <c r="H151" s="351"/>
      <c r="I151" s="350"/>
      <c r="J151" s="351"/>
      <c r="K151" s="205"/>
      <c r="L151" s="206"/>
      <c r="M151" s="196"/>
      <c r="N151" s="198"/>
      <c r="O151" s="11"/>
    </row>
    <row r="152" spans="1:18" ht="27.75" customHeight="1" thickBot="1" x14ac:dyDescent="0.3">
      <c r="A152" s="6"/>
      <c r="B152" s="209" t="s">
        <v>163</v>
      </c>
      <c r="C152" s="210"/>
      <c r="D152" s="210"/>
      <c r="E152" s="210"/>
      <c r="F152" s="210"/>
      <c r="G152" s="210"/>
      <c r="H152" s="210"/>
      <c r="I152" s="210"/>
      <c r="J152" s="210"/>
      <c r="K152" s="210"/>
      <c r="L152" s="210"/>
      <c r="M152" s="210"/>
      <c r="N152" s="211"/>
      <c r="O152" s="11"/>
      <c r="R152" s="37"/>
    </row>
    <row r="153" spans="1:18" ht="25.5" customHeight="1" x14ac:dyDescent="0.25">
      <c r="A153" s="6"/>
      <c r="B153" s="29" t="s">
        <v>23</v>
      </c>
      <c r="C153" s="3"/>
      <c r="D153" s="3"/>
      <c r="E153" s="3"/>
      <c r="F153" s="3"/>
      <c r="G153" s="31"/>
      <c r="H153" s="31"/>
      <c r="I153" s="31"/>
      <c r="J153" s="3"/>
      <c r="K153" s="3"/>
      <c r="L153" s="3"/>
      <c r="M153" s="3"/>
      <c r="N153" s="32"/>
      <c r="O153" s="11"/>
    </row>
    <row r="154" spans="1:18" ht="25.5" customHeight="1" x14ac:dyDescent="0.25">
      <c r="A154" s="6"/>
      <c r="B154" s="199"/>
      <c r="C154" s="200"/>
      <c r="D154" s="200"/>
      <c r="E154" s="200"/>
      <c r="F154" s="200"/>
      <c r="G154" s="200"/>
      <c r="H154" s="200"/>
      <c r="I154" s="200"/>
      <c r="J154" s="200"/>
      <c r="K154" s="200"/>
      <c r="L154" s="200"/>
      <c r="M154" s="200"/>
      <c r="N154" s="201"/>
      <c r="O154" s="11"/>
    </row>
    <row r="155" spans="1:18" ht="25.5" customHeight="1" x14ac:dyDescent="0.25">
      <c r="A155" s="6"/>
      <c r="B155" s="199"/>
      <c r="C155" s="200"/>
      <c r="D155" s="200"/>
      <c r="E155" s="200"/>
      <c r="F155" s="200"/>
      <c r="G155" s="200"/>
      <c r="H155" s="200"/>
      <c r="I155" s="200"/>
      <c r="J155" s="200"/>
      <c r="K155" s="200"/>
      <c r="L155" s="200"/>
      <c r="M155" s="200"/>
      <c r="N155" s="201"/>
      <c r="O155" s="11"/>
    </row>
    <row r="156" spans="1:18" ht="25.5" customHeight="1" x14ac:dyDescent="0.25">
      <c r="A156" s="6"/>
      <c r="B156" s="199"/>
      <c r="C156" s="200"/>
      <c r="D156" s="200"/>
      <c r="E156" s="200"/>
      <c r="F156" s="200"/>
      <c r="G156" s="200"/>
      <c r="H156" s="200"/>
      <c r="I156" s="200"/>
      <c r="J156" s="200"/>
      <c r="K156" s="200"/>
      <c r="L156" s="200"/>
      <c r="M156" s="200"/>
      <c r="N156" s="201"/>
      <c r="O156" s="11"/>
    </row>
    <row r="157" spans="1:18" ht="25.5" customHeight="1" x14ac:dyDescent="0.25">
      <c r="A157" s="6"/>
      <c r="B157" s="199"/>
      <c r="C157" s="200"/>
      <c r="D157" s="200"/>
      <c r="E157" s="200"/>
      <c r="F157" s="200"/>
      <c r="G157" s="200"/>
      <c r="H157" s="200"/>
      <c r="I157" s="200"/>
      <c r="J157" s="200"/>
      <c r="K157" s="200"/>
      <c r="L157" s="200"/>
      <c r="M157" s="200"/>
      <c r="N157" s="201"/>
      <c r="O157" s="11"/>
    </row>
    <row r="158" spans="1:18" ht="25.5" customHeight="1" x14ac:dyDescent="0.25">
      <c r="A158" s="6"/>
      <c r="B158" s="199"/>
      <c r="C158" s="200"/>
      <c r="D158" s="200"/>
      <c r="E158" s="200"/>
      <c r="F158" s="200"/>
      <c r="G158" s="200"/>
      <c r="H158" s="200"/>
      <c r="I158" s="200"/>
      <c r="J158" s="200"/>
      <c r="K158" s="200"/>
      <c r="L158" s="200"/>
      <c r="M158" s="200"/>
      <c r="N158" s="201"/>
      <c r="O158" s="11"/>
    </row>
    <row r="159" spans="1:18" ht="25.5" customHeight="1" x14ac:dyDescent="0.25">
      <c r="A159" s="6"/>
      <c r="B159" s="199"/>
      <c r="C159" s="200"/>
      <c r="D159" s="200"/>
      <c r="E159" s="200"/>
      <c r="F159" s="200"/>
      <c r="G159" s="200"/>
      <c r="H159" s="200"/>
      <c r="I159" s="200"/>
      <c r="J159" s="200"/>
      <c r="K159" s="200"/>
      <c r="L159" s="200"/>
      <c r="M159" s="200"/>
      <c r="N159" s="201"/>
      <c r="O159" s="11"/>
    </row>
    <row r="160" spans="1:18" ht="25.5" customHeight="1" x14ac:dyDescent="0.25">
      <c r="A160" s="6"/>
      <c r="B160" s="199"/>
      <c r="C160" s="200"/>
      <c r="D160" s="200"/>
      <c r="E160" s="200"/>
      <c r="F160" s="200"/>
      <c r="G160" s="200"/>
      <c r="H160" s="200"/>
      <c r="I160" s="200"/>
      <c r="J160" s="200"/>
      <c r="K160" s="200"/>
      <c r="L160" s="200"/>
      <c r="M160" s="200"/>
      <c r="N160" s="201"/>
      <c r="O160" s="11"/>
    </row>
    <row r="161" spans="1:15" ht="25.5" customHeight="1" x14ac:dyDescent="0.25">
      <c r="A161" s="6"/>
      <c r="B161" s="199"/>
      <c r="C161" s="200"/>
      <c r="D161" s="200"/>
      <c r="E161" s="200"/>
      <c r="F161" s="200"/>
      <c r="G161" s="200"/>
      <c r="H161" s="200"/>
      <c r="I161" s="200"/>
      <c r="J161" s="200"/>
      <c r="K161" s="200"/>
      <c r="L161" s="200"/>
      <c r="M161" s="200"/>
      <c r="N161" s="201"/>
      <c r="O161" s="11"/>
    </row>
    <row r="162" spans="1:15" ht="25.5" customHeight="1" x14ac:dyDescent="0.25">
      <c r="A162" s="6"/>
      <c r="B162" s="199"/>
      <c r="C162" s="200"/>
      <c r="D162" s="200"/>
      <c r="E162" s="200"/>
      <c r="F162" s="200"/>
      <c r="G162" s="200"/>
      <c r="H162" s="200"/>
      <c r="I162" s="200"/>
      <c r="J162" s="200"/>
      <c r="K162" s="200"/>
      <c r="L162" s="200"/>
      <c r="M162" s="200"/>
      <c r="N162" s="201"/>
      <c r="O162" s="11"/>
    </row>
    <row r="163" spans="1:15" ht="25.5" customHeight="1" x14ac:dyDescent="0.25">
      <c r="A163" s="6"/>
      <c r="B163" s="199"/>
      <c r="C163" s="200"/>
      <c r="D163" s="200"/>
      <c r="E163" s="200"/>
      <c r="F163" s="200"/>
      <c r="G163" s="200"/>
      <c r="H163" s="200"/>
      <c r="I163" s="200"/>
      <c r="J163" s="200"/>
      <c r="K163" s="200"/>
      <c r="L163" s="200"/>
      <c r="M163" s="200"/>
      <c r="N163" s="201"/>
      <c r="O163" s="11"/>
    </row>
    <row r="164" spans="1:15" ht="25.5" customHeight="1" x14ac:dyDescent="0.25">
      <c r="A164" s="6"/>
      <c r="B164" s="199"/>
      <c r="C164" s="200"/>
      <c r="D164" s="200"/>
      <c r="E164" s="200"/>
      <c r="F164" s="200"/>
      <c r="G164" s="200"/>
      <c r="H164" s="200"/>
      <c r="I164" s="200"/>
      <c r="J164" s="200"/>
      <c r="K164" s="200"/>
      <c r="L164" s="200"/>
      <c r="M164" s="200"/>
      <c r="N164" s="201"/>
      <c r="O164" s="11"/>
    </row>
    <row r="165" spans="1:15" ht="25.5" customHeight="1" x14ac:dyDescent="0.25">
      <c r="A165" s="6"/>
      <c r="B165" s="199"/>
      <c r="C165" s="200"/>
      <c r="D165" s="200"/>
      <c r="E165" s="200"/>
      <c r="F165" s="200"/>
      <c r="G165" s="200"/>
      <c r="H165" s="200"/>
      <c r="I165" s="200"/>
      <c r="J165" s="200"/>
      <c r="K165" s="200"/>
      <c r="L165" s="200"/>
      <c r="M165" s="200"/>
      <c r="N165" s="201"/>
      <c r="O165" s="11"/>
    </row>
    <row r="166" spans="1:15" ht="25.5" customHeight="1" x14ac:dyDescent="0.25">
      <c r="A166" s="6"/>
      <c r="B166" s="199"/>
      <c r="C166" s="200"/>
      <c r="D166" s="200"/>
      <c r="E166" s="200"/>
      <c r="F166" s="200"/>
      <c r="G166" s="200"/>
      <c r="H166" s="200"/>
      <c r="I166" s="200"/>
      <c r="J166" s="200"/>
      <c r="K166" s="200"/>
      <c r="L166" s="200"/>
      <c r="M166" s="200"/>
      <c r="N166" s="201"/>
      <c r="O166" s="11"/>
    </row>
    <row r="167" spans="1:15" ht="25.5" customHeight="1" x14ac:dyDescent="0.25">
      <c r="A167" s="6"/>
      <c r="B167" s="199"/>
      <c r="C167" s="200"/>
      <c r="D167" s="200"/>
      <c r="E167" s="200"/>
      <c r="F167" s="200"/>
      <c r="G167" s="200"/>
      <c r="H167" s="200"/>
      <c r="I167" s="200"/>
      <c r="J167" s="200"/>
      <c r="K167" s="200"/>
      <c r="L167" s="200"/>
      <c r="M167" s="200"/>
      <c r="N167" s="201"/>
      <c r="O167" s="11"/>
    </row>
    <row r="168" spans="1:15" ht="25.5" customHeight="1" thickBot="1" x14ac:dyDescent="0.3">
      <c r="A168" s="6"/>
      <c r="B168" s="202"/>
      <c r="C168" s="203"/>
      <c r="D168" s="203"/>
      <c r="E168" s="203"/>
      <c r="F168" s="203"/>
      <c r="G168" s="203"/>
      <c r="H168" s="203"/>
      <c r="I168" s="203"/>
      <c r="J168" s="203"/>
      <c r="K168" s="203"/>
      <c r="L168" s="203"/>
      <c r="M168" s="203"/>
      <c r="N168" s="204"/>
      <c r="O168" s="11"/>
    </row>
    <row r="169" spans="1:15" ht="15.75" thickBot="1" x14ac:dyDescent="0.3">
      <c r="A169" s="6"/>
      <c r="B169" s="8"/>
      <c r="C169" s="8"/>
      <c r="D169" s="8"/>
      <c r="E169" s="8"/>
      <c r="F169" s="8"/>
      <c r="G169" s="8"/>
      <c r="H169" s="8"/>
      <c r="I169" s="8"/>
      <c r="J169" s="8"/>
      <c r="K169" s="8"/>
      <c r="L169" s="8"/>
      <c r="M169" s="8"/>
      <c r="N169" s="8"/>
      <c r="O169" s="11"/>
    </row>
    <row r="170" spans="1:15" ht="30.75" customHeight="1" thickBot="1" x14ac:dyDescent="0.3">
      <c r="A170" s="6"/>
      <c r="B170" s="218" t="s">
        <v>90</v>
      </c>
      <c r="C170" s="219"/>
      <c r="D170" s="219"/>
      <c r="E170" s="219"/>
      <c r="F170" s="219"/>
      <c r="G170" s="219"/>
      <c r="H170" s="219"/>
      <c r="I170" s="219"/>
      <c r="J170" s="219"/>
      <c r="K170" s="219"/>
      <c r="L170" s="219"/>
      <c r="M170" s="219"/>
      <c r="N170" s="220"/>
      <c r="O170" s="11"/>
    </row>
    <row r="171" spans="1:15" ht="30.75" customHeight="1" x14ac:dyDescent="0.25">
      <c r="A171" s="6"/>
      <c r="B171" s="42" t="s">
        <v>64</v>
      </c>
      <c r="C171" s="221" t="s">
        <v>169</v>
      </c>
      <c r="D171" s="221"/>
      <c r="E171" s="221" t="s">
        <v>170</v>
      </c>
      <c r="F171" s="221"/>
      <c r="G171" s="221" t="s">
        <v>153</v>
      </c>
      <c r="H171" s="221"/>
      <c r="I171" s="221" t="s">
        <v>154</v>
      </c>
      <c r="J171" s="221"/>
      <c r="K171" s="221" t="s">
        <v>155</v>
      </c>
      <c r="L171" s="221"/>
      <c r="M171" s="221" t="s">
        <v>156</v>
      </c>
      <c r="N171" s="227"/>
      <c r="O171" s="11"/>
    </row>
    <row r="172" spans="1:15" s="58" customFormat="1" ht="30.75" customHeight="1" x14ac:dyDescent="0.25">
      <c r="A172" s="56"/>
      <c r="B172" s="55" t="s">
        <v>65</v>
      </c>
      <c r="C172" s="260">
        <v>306</v>
      </c>
      <c r="D172" s="260"/>
      <c r="E172" s="260">
        <f>+C172-10</f>
        <v>296</v>
      </c>
      <c r="F172" s="260"/>
      <c r="G172" s="260">
        <v>9</v>
      </c>
      <c r="H172" s="260"/>
      <c r="I172" s="353">
        <f>+IFERROR(G172/E172,0)</f>
        <v>3.0405405405405407E-2</v>
      </c>
      <c r="J172" s="353"/>
      <c r="K172" s="260">
        <v>9</v>
      </c>
      <c r="L172" s="260"/>
      <c r="M172" s="263">
        <f>+IFERROR(K172/G172,0)</f>
        <v>1</v>
      </c>
      <c r="N172" s="264"/>
      <c r="O172" s="57"/>
    </row>
    <row r="173" spans="1:15" s="58" customFormat="1" ht="30.75" customHeight="1" x14ac:dyDescent="0.25">
      <c r="A173" s="56"/>
      <c r="B173" s="55" t="s">
        <v>66</v>
      </c>
      <c r="C173" s="260">
        <v>305</v>
      </c>
      <c r="D173" s="260"/>
      <c r="E173" s="260">
        <f>+C173-6</f>
        <v>299</v>
      </c>
      <c r="F173" s="260"/>
      <c r="G173" s="260">
        <v>8</v>
      </c>
      <c r="H173" s="260"/>
      <c r="I173" s="353">
        <f t="shared" ref="I173:I183" si="26">+IFERROR(G173/E173,0)</f>
        <v>2.6755852842809364E-2</v>
      </c>
      <c r="J173" s="353"/>
      <c r="K173" s="260">
        <v>6</v>
      </c>
      <c r="L173" s="260"/>
      <c r="M173" s="263">
        <f t="shared" ref="M173:M183" si="27">+IFERROR(K173/G173,0)</f>
        <v>0.75</v>
      </c>
      <c r="N173" s="264"/>
      <c r="O173" s="57"/>
    </row>
    <row r="174" spans="1:15" s="58" customFormat="1" ht="30.75" customHeight="1" x14ac:dyDescent="0.25">
      <c r="A174" s="56"/>
      <c r="B174" s="55" t="s">
        <v>67</v>
      </c>
      <c r="C174" s="260">
        <v>304</v>
      </c>
      <c r="D174" s="260"/>
      <c r="E174" s="260">
        <f>+C174-11</f>
        <v>293</v>
      </c>
      <c r="F174" s="260"/>
      <c r="G174" s="260">
        <v>6</v>
      </c>
      <c r="H174" s="260"/>
      <c r="I174" s="353">
        <f t="shared" si="26"/>
        <v>2.0477815699658702E-2</v>
      </c>
      <c r="J174" s="353"/>
      <c r="K174" s="260">
        <v>6</v>
      </c>
      <c r="L174" s="260"/>
      <c r="M174" s="263">
        <f t="shared" si="27"/>
        <v>1</v>
      </c>
      <c r="N174" s="264"/>
      <c r="O174" s="57"/>
    </row>
    <row r="175" spans="1:15" s="58" customFormat="1" ht="30.75" customHeight="1" x14ac:dyDescent="0.25">
      <c r="A175" s="56"/>
      <c r="B175" s="55" t="s">
        <v>68</v>
      </c>
      <c r="C175" s="260">
        <v>317</v>
      </c>
      <c r="D175" s="260"/>
      <c r="E175" s="260">
        <f>+C175-7</f>
        <v>310</v>
      </c>
      <c r="F175" s="260"/>
      <c r="G175" s="260">
        <v>3</v>
      </c>
      <c r="H175" s="260"/>
      <c r="I175" s="353">
        <f t="shared" si="26"/>
        <v>9.6774193548387101E-3</v>
      </c>
      <c r="J175" s="353"/>
      <c r="K175" s="260">
        <v>3</v>
      </c>
      <c r="L175" s="260"/>
      <c r="M175" s="263">
        <f t="shared" si="27"/>
        <v>1</v>
      </c>
      <c r="N175" s="264"/>
      <c r="O175" s="57"/>
    </row>
    <row r="176" spans="1:15" s="58" customFormat="1" ht="30.75" customHeight="1" x14ac:dyDescent="0.25">
      <c r="A176" s="56"/>
      <c r="B176" s="55" t="s">
        <v>69</v>
      </c>
      <c r="C176" s="260">
        <v>319</v>
      </c>
      <c r="D176" s="260"/>
      <c r="E176" s="260">
        <f>+C176-20</f>
        <v>299</v>
      </c>
      <c r="F176" s="260"/>
      <c r="G176" s="260">
        <v>6</v>
      </c>
      <c r="H176" s="260"/>
      <c r="I176" s="353">
        <f t="shared" si="26"/>
        <v>2.0066889632107024E-2</v>
      </c>
      <c r="J176" s="353"/>
      <c r="K176" s="260">
        <v>6</v>
      </c>
      <c r="L176" s="260"/>
      <c r="M176" s="263">
        <f t="shared" si="27"/>
        <v>1</v>
      </c>
      <c r="N176" s="264"/>
      <c r="O176" s="57"/>
    </row>
    <row r="177" spans="1:15" s="58" customFormat="1" ht="30.75" customHeight="1" x14ac:dyDescent="0.25">
      <c r="A177" s="56"/>
      <c r="B177" s="55" t="s">
        <v>70</v>
      </c>
      <c r="C177" s="260">
        <v>317</v>
      </c>
      <c r="D177" s="260"/>
      <c r="E177" s="260">
        <f>+C177-14</f>
        <v>303</v>
      </c>
      <c r="F177" s="260"/>
      <c r="G177" s="260">
        <v>5</v>
      </c>
      <c r="H177" s="260"/>
      <c r="I177" s="353">
        <f t="shared" si="26"/>
        <v>1.65016501650165E-2</v>
      </c>
      <c r="J177" s="353"/>
      <c r="K177" s="260">
        <v>5</v>
      </c>
      <c r="L177" s="260"/>
      <c r="M177" s="263">
        <f t="shared" si="27"/>
        <v>1</v>
      </c>
      <c r="N177" s="264"/>
      <c r="O177" s="57"/>
    </row>
    <row r="178" spans="1:15" s="58" customFormat="1" ht="30.75" customHeight="1" x14ac:dyDescent="0.25">
      <c r="A178" s="56"/>
      <c r="B178" s="55" t="s">
        <v>71</v>
      </c>
      <c r="C178" s="260">
        <v>317</v>
      </c>
      <c r="D178" s="260"/>
      <c r="E178" s="260">
        <f>+C178-13</f>
        <v>304</v>
      </c>
      <c r="F178" s="260"/>
      <c r="G178" s="260">
        <v>5</v>
      </c>
      <c r="H178" s="260"/>
      <c r="I178" s="353">
        <f t="shared" si="26"/>
        <v>1.6447368421052631E-2</v>
      </c>
      <c r="J178" s="353"/>
      <c r="K178" s="260">
        <v>5</v>
      </c>
      <c r="L178" s="260"/>
      <c r="M178" s="263">
        <f t="shared" si="27"/>
        <v>1</v>
      </c>
      <c r="N178" s="264"/>
      <c r="O178" s="57"/>
    </row>
    <row r="179" spans="1:15" s="58" customFormat="1" ht="30.75" customHeight="1" x14ac:dyDescent="0.25">
      <c r="A179" s="56"/>
      <c r="B179" s="55" t="s">
        <v>72</v>
      </c>
      <c r="C179" s="260">
        <v>318</v>
      </c>
      <c r="D179" s="260"/>
      <c r="E179" s="260">
        <f>+C179-17</f>
        <v>301</v>
      </c>
      <c r="F179" s="260"/>
      <c r="G179" s="260">
        <v>6</v>
      </c>
      <c r="H179" s="260"/>
      <c r="I179" s="353">
        <f t="shared" si="26"/>
        <v>1.9933554817275746E-2</v>
      </c>
      <c r="J179" s="353"/>
      <c r="K179" s="260">
        <v>6</v>
      </c>
      <c r="L179" s="260"/>
      <c r="M179" s="263">
        <f t="shared" si="27"/>
        <v>1</v>
      </c>
      <c r="N179" s="264"/>
      <c r="O179" s="57"/>
    </row>
    <row r="180" spans="1:15" s="58" customFormat="1" ht="30.75" customHeight="1" x14ac:dyDescent="0.25">
      <c r="A180" s="56"/>
      <c r="B180" s="55" t="s">
        <v>73</v>
      </c>
      <c r="C180" s="260">
        <v>320</v>
      </c>
      <c r="D180" s="260"/>
      <c r="E180" s="260">
        <f>+C180-7</f>
        <v>313</v>
      </c>
      <c r="F180" s="260"/>
      <c r="G180" s="260">
        <v>7</v>
      </c>
      <c r="H180" s="260"/>
      <c r="I180" s="353">
        <f t="shared" si="26"/>
        <v>2.2364217252396165E-2</v>
      </c>
      <c r="J180" s="353"/>
      <c r="K180" s="260">
        <v>7</v>
      </c>
      <c r="L180" s="260"/>
      <c r="M180" s="263">
        <f t="shared" si="27"/>
        <v>1</v>
      </c>
      <c r="N180" s="264"/>
      <c r="O180" s="57"/>
    </row>
    <row r="181" spans="1:15" s="58" customFormat="1" ht="30.75" customHeight="1" x14ac:dyDescent="0.25">
      <c r="A181" s="56"/>
      <c r="B181" s="55" t="s">
        <v>74</v>
      </c>
      <c r="C181" s="260">
        <v>320</v>
      </c>
      <c r="D181" s="260"/>
      <c r="E181" s="260">
        <f>+C181-5</f>
        <v>315</v>
      </c>
      <c r="F181" s="260"/>
      <c r="G181" s="260">
        <v>13</v>
      </c>
      <c r="H181" s="260"/>
      <c r="I181" s="353">
        <f t="shared" si="26"/>
        <v>4.1269841269841269E-2</v>
      </c>
      <c r="J181" s="353"/>
      <c r="K181" s="260">
        <v>11</v>
      </c>
      <c r="L181" s="260"/>
      <c r="M181" s="263">
        <f t="shared" si="27"/>
        <v>0.84615384615384615</v>
      </c>
      <c r="N181" s="264"/>
      <c r="O181" s="57"/>
    </row>
    <row r="182" spans="1:15" s="58" customFormat="1" ht="30.75" customHeight="1" x14ac:dyDescent="0.25">
      <c r="A182" s="56"/>
      <c r="B182" s="55" t="s">
        <v>75</v>
      </c>
      <c r="C182" s="260">
        <v>322</v>
      </c>
      <c r="D182" s="260"/>
      <c r="E182" s="260">
        <f>+C182-5</f>
        <v>317</v>
      </c>
      <c r="F182" s="260"/>
      <c r="G182" s="260">
        <v>17</v>
      </c>
      <c r="H182" s="260"/>
      <c r="I182" s="353">
        <f t="shared" si="26"/>
        <v>5.362776025236593E-2</v>
      </c>
      <c r="J182" s="353"/>
      <c r="K182" s="260">
        <v>16</v>
      </c>
      <c r="L182" s="260"/>
      <c r="M182" s="263">
        <f t="shared" si="27"/>
        <v>0.94117647058823528</v>
      </c>
      <c r="N182" s="264"/>
      <c r="O182" s="57"/>
    </row>
    <row r="183" spans="1:15" s="58" customFormat="1" ht="30.75" customHeight="1" x14ac:dyDescent="0.25">
      <c r="A183" s="56"/>
      <c r="B183" s="55" t="s">
        <v>76</v>
      </c>
      <c r="C183" s="260">
        <v>322</v>
      </c>
      <c r="D183" s="260"/>
      <c r="E183" s="260">
        <f>+C183-9</f>
        <v>313</v>
      </c>
      <c r="F183" s="260"/>
      <c r="G183" s="260">
        <v>30</v>
      </c>
      <c r="H183" s="260"/>
      <c r="I183" s="353">
        <f t="shared" si="26"/>
        <v>9.5846645367412137E-2</v>
      </c>
      <c r="J183" s="353"/>
      <c r="K183" s="260">
        <v>22</v>
      </c>
      <c r="L183" s="260"/>
      <c r="M183" s="263">
        <f t="shared" si="27"/>
        <v>0.73333333333333328</v>
      </c>
      <c r="N183" s="264"/>
      <c r="O183" s="57"/>
    </row>
    <row r="184" spans="1:15" s="58" customFormat="1" ht="30.75" customHeight="1" thickBot="1" x14ac:dyDescent="0.3">
      <c r="A184" s="56"/>
      <c r="B184" s="26" t="s">
        <v>1</v>
      </c>
      <c r="C184" s="279">
        <f>+SUM(C172:D183)</f>
        <v>3787</v>
      </c>
      <c r="D184" s="279"/>
      <c r="E184" s="279">
        <f>+SUM(E172:F183)</f>
        <v>3663</v>
      </c>
      <c r="F184" s="279"/>
      <c r="G184" s="279">
        <f>+SUM(G172:H183)</f>
        <v>115</v>
      </c>
      <c r="H184" s="279"/>
      <c r="I184" s="280">
        <f>+IFERROR(G184/E184,0)</f>
        <v>3.1395031395031393E-2</v>
      </c>
      <c r="J184" s="280"/>
      <c r="K184" s="279">
        <f>+SUM(K172:L183)</f>
        <v>102</v>
      </c>
      <c r="L184" s="279"/>
      <c r="M184" s="280">
        <f>+IFERROR(K184/G184,0)</f>
        <v>0.88695652173913042</v>
      </c>
      <c r="N184" s="281"/>
      <c r="O184" s="57"/>
    </row>
    <row r="185" spans="1:15" ht="25.5" customHeight="1" x14ac:dyDescent="0.25">
      <c r="A185" s="6"/>
      <c r="B185" s="40" t="s">
        <v>157</v>
      </c>
      <c r="C185" s="2"/>
      <c r="D185" s="2"/>
      <c r="E185" s="2"/>
      <c r="F185" s="2"/>
      <c r="G185" s="21"/>
      <c r="H185" s="30" t="s">
        <v>54</v>
      </c>
      <c r="I185" s="21"/>
      <c r="J185" s="2"/>
      <c r="K185" s="2"/>
      <c r="L185" s="2"/>
      <c r="M185" s="2"/>
      <c r="N185" s="33"/>
      <c r="O185" s="11"/>
    </row>
    <row r="186" spans="1:15" ht="25.5" customHeight="1" x14ac:dyDescent="0.25">
      <c r="A186" s="6"/>
      <c r="B186" s="199"/>
      <c r="C186" s="200"/>
      <c r="D186" s="200"/>
      <c r="E186" s="200"/>
      <c r="F186" s="200"/>
      <c r="G186" s="254"/>
      <c r="H186" s="18"/>
      <c r="I186" s="21"/>
      <c r="J186" s="2"/>
      <c r="K186" s="2"/>
      <c r="L186" s="2"/>
      <c r="M186" s="2"/>
      <c r="N186" s="33"/>
      <c r="O186" s="11"/>
    </row>
    <row r="187" spans="1:15" ht="25.5" customHeight="1" x14ac:dyDescent="0.25">
      <c r="A187" s="6"/>
      <c r="B187" s="199"/>
      <c r="C187" s="200"/>
      <c r="D187" s="200"/>
      <c r="E187" s="200"/>
      <c r="F187" s="200"/>
      <c r="G187" s="254"/>
      <c r="H187" s="18"/>
      <c r="I187" s="21"/>
      <c r="J187" s="2"/>
      <c r="K187" s="2"/>
      <c r="L187" s="2"/>
      <c r="M187" s="2"/>
      <c r="N187" s="33"/>
      <c r="O187" s="11"/>
    </row>
    <row r="188" spans="1:15" ht="25.5" customHeight="1" x14ac:dyDescent="0.25">
      <c r="A188" s="6"/>
      <c r="B188" s="199"/>
      <c r="C188" s="200"/>
      <c r="D188" s="200"/>
      <c r="E188" s="200"/>
      <c r="F188" s="200"/>
      <c r="G188" s="254"/>
      <c r="H188" s="18"/>
      <c r="I188" s="21"/>
      <c r="J188" s="2"/>
      <c r="K188" s="2"/>
      <c r="L188" s="2"/>
      <c r="M188" s="2"/>
      <c r="N188" s="33"/>
      <c r="O188" s="11"/>
    </row>
    <row r="189" spans="1:15" ht="25.5" customHeight="1" x14ac:dyDescent="0.25">
      <c r="A189" s="6"/>
      <c r="B189" s="199"/>
      <c r="C189" s="200"/>
      <c r="D189" s="200"/>
      <c r="E189" s="200"/>
      <c r="F189" s="200"/>
      <c r="G189" s="254"/>
      <c r="H189" s="18"/>
      <c r="I189" s="21"/>
      <c r="J189" s="2"/>
      <c r="K189" s="2"/>
      <c r="L189" s="2"/>
      <c r="M189" s="2"/>
      <c r="N189" s="33"/>
      <c r="O189" s="11"/>
    </row>
    <row r="190" spans="1:15" ht="25.5" customHeight="1" x14ac:dyDescent="0.25">
      <c r="A190" s="6"/>
      <c r="B190" s="199"/>
      <c r="C190" s="200"/>
      <c r="D190" s="200"/>
      <c r="E190" s="200"/>
      <c r="F190" s="200"/>
      <c r="G190" s="254"/>
      <c r="H190" s="18"/>
      <c r="I190" s="21"/>
      <c r="J190" s="2"/>
      <c r="K190" s="2"/>
      <c r="L190" s="2"/>
      <c r="M190" s="2"/>
      <c r="N190" s="33"/>
      <c r="O190" s="11"/>
    </row>
    <row r="191" spans="1:15" ht="25.5" customHeight="1" x14ac:dyDescent="0.25">
      <c r="A191" s="6"/>
      <c r="B191" s="199"/>
      <c r="C191" s="200"/>
      <c r="D191" s="200"/>
      <c r="E191" s="200"/>
      <c r="F191" s="200"/>
      <c r="G191" s="254"/>
      <c r="H191" s="18"/>
      <c r="I191" s="21"/>
      <c r="J191" s="2"/>
      <c r="K191" s="2"/>
      <c r="L191" s="2"/>
      <c r="M191" s="2"/>
      <c r="N191" s="33"/>
      <c r="O191" s="11"/>
    </row>
    <row r="192" spans="1:15" ht="25.5" customHeight="1" x14ac:dyDescent="0.25">
      <c r="A192" s="6"/>
      <c r="B192" s="199"/>
      <c r="C192" s="200"/>
      <c r="D192" s="200"/>
      <c r="E192" s="200"/>
      <c r="F192" s="200"/>
      <c r="G192" s="254"/>
      <c r="H192" s="18"/>
      <c r="I192" s="2"/>
      <c r="J192" s="2"/>
      <c r="K192" s="2"/>
      <c r="L192" s="2"/>
      <c r="M192" s="2"/>
      <c r="N192" s="33"/>
      <c r="O192" s="11"/>
    </row>
    <row r="193" spans="1:15" ht="25.5" customHeight="1" x14ac:dyDescent="0.25">
      <c r="A193" s="6"/>
      <c r="B193" s="199"/>
      <c r="C193" s="200"/>
      <c r="D193" s="200"/>
      <c r="E193" s="200"/>
      <c r="F193" s="200"/>
      <c r="G193" s="254"/>
      <c r="H193" s="18"/>
      <c r="I193" s="2"/>
      <c r="J193" s="2"/>
      <c r="K193" s="2"/>
      <c r="L193" s="2"/>
      <c r="M193" s="2"/>
      <c r="N193" s="33"/>
      <c r="O193" s="11"/>
    </row>
    <row r="194" spans="1:15" ht="25.5" customHeight="1" x14ac:dyDescent="0.25">
      <c r="A194" s="6"/>
      <c r="B194" s="199"/>
      <c r="C194" s="200"/>
      <c r="D194" s="200"/>
      <c r="E194" s="200"/>
      <c r="F194" s="200"/>
      <c r="G194" s="254"/>
      <c r="H194" s="18"/>
      <c r="I194" s="2"/>
      <c r="J194" s="2"/>
      <c r="K194" s="2"/>
      <c r="L194" s="2"/>
      <c r="M194" s="2"/>
      <c r="N194" s="33"/>
      <c r="O194" s="11"/>
    </row>
    <row r="195" spans="1:15" ht="25.5" customHeight="1" x14ac:dyDescent="0.25">
      <c r="A195" s="6"/>
      <c r="B195" s="199"/>
      <c r="C195" s="200"/>
      <c r="D195" s="200"/>
      <c r="E195" s="200"/>
      <c r="F195" s="200"/>
      <c r="G195" s="254"/>
      <c r="H195" s="18"/>
      <c r="I195" s="2"/>
      <c r="J195" s="2"/>
      <c r="K195" s="2"/>
      <c r="L195" s="2"/>
      <c r="M195" s="2"/>
      <c r="N195" s="33"/>
      <c r="O195" s="11"/>
    </row>
    <row r="196" spans="1:15" ht="25.5" customHeight="1" x14ac:dyDescent="0.25">
      <c r="A196" s="6"/>
      <c r="B196" s="199"/>
      <c r="C196" s="200"/>
      <c r="D196" s="200"/>
      <c r="E196" s="200"/>
      <c r="F196" s="200"/>
      <c r="G196" s="254"/>
      <c r="H196" s="18"/>
      <c r="I196" s="2"/>
      <c r="J196" s="2"/>
      <c r="K196" s="2"/>
      <c r="L196" s="2"/>
      <c r="M196" s="2"/>
      <c r="N196" s="33"/>
      <c r="O196" s="11"/>
    </row>
    <row r="197" spans="1:15" ht="25.5" customHeight="1" x14ac:dyDescent="0.25">
      <c r="A197" s="6"/>
      <c r="B197" s="199"/>
      <c r="C197" s="200"/>
      <c r="D197" s="200"/>
      <c r="E197" s="200"/>
      <c r="F197" s="200"/>
      <c r="G197" s="254"/>
      <c r="H197" s="18"/>
      <c r="I197" s="2"/>
      <c r="J197" s="2"/>
      <c r="K197" s="2"/>
      <c r="L197" s="2"/>
      <c r="M197" s="2"/>
      <c r="N197" s="33"/>
      <c r="O197" s="11"/>
    </row>
    <row r="198" spans="1:15" ht="25.5" customHeight="1" x14ac:dyDescent="0.25">
      <c r="A198" s="6"/>
      <c r="B198" s="199"/>
      <c r="C198" s="200"/>
      <c r="D198" s="200"/>
      <c r="E198" s="200"/>
      <c r="F198" s="200"/>
      <c r="G198" s="254"/>
      <c r="H198" s="18"/>
      <c r="I198" s="2"/>
      <c r="J198" s="2"/>
      <c r="K198" s="2"/>
      <c r="L198" s="2"/>
      <c r="M198" s="2"/>
      <c r="N198" s="33"/>
      <c r="O198" s="11"/>
    </row>
    <row r="199" spans="1:15" ht="25.5" customHeight="1" thickBot="1" x14ac:dyDescent="0.3">
      <c r="A199" s="6"/>
      <c r="B199" s="202"/>
      <c r="C199" s="203"/>
      <c r="D199" s="203"/>
      <c r="E199" s="203"/>
      <c r="F199" s="203"/>
      <c r="G199" s="255"/>
      <c r="H199" s="35"/>
      <c r="I199" s="34"/>
      <c r="J199" s="34"/>
      <c r="K199" s="34"/>
      <c r="L199" s="34"/>
      <c r="M199" s="34"/>
      <c r="N199" s="36"/>
      <c r="O199" s="11"/>
    </row>
    <row r="200" spans="1:15" ht="15.75" thickBot="1" x14ac:dyDescent="0.3">
      <c r="A200" s="6"/>
      <c r="B200" s="8"/>
      <c r="C200" s="8"/>
      <c r="D200" s="8"/>
      <c r="E200" s="8"/>
      <c r="F200" s="8"/>
      <c r="G200" s="8"/>
      <c r="H200" s="8"/>
      <c r="I200" s="8"/>
      <c r="J200" s="8"/>
      <c r="K200" s="8"/>
      <c r="L200" s="8"/>
      <c r="M200" s="8"/>
      <c r="N200" s="8"/>
      <c r="O200" s="11"/>
    </row>
    <row r="201" spans="1:15" ht="30.75" customHeight="1" thickBot="1" x14ac:dyDescent="0.3">
      <c r="A201" s="5"/>
      <c r="B201" s="218" t="s">
        <v>91</v>
      </c>
      <c r="C201" s="219"/>
      <c r="D201" s="219"/>
      <c r="E201" s="219"/>
      <c r="F201" s="219"/>
      <c r="G201" s="219"/>
      <c r="H201" s="219"/>
      <c r="I201" s="219"/>
      <c r="J201" s="219"/>
      <c r="K201" s="219"/>
      <c r="L201" s="219"/>
      <c r="M201" s="219"/>
      <c r="N201" s="220"/>
      <c r="O201" s="11"/>
    </row>
    <row r="202" spans="1:15" ht="30.75" customHeight="1" x14ac:dyDescent="0.25">
      <c r="A202" s="6"/>
      <c r="B202" s="243" t="s">
        <v>77</v>
      </c>
      <c r="C202" s="221" t="s">
        <v>55</v>
      </c>
      <c r="D202" s="221"/>
      <c r="E202" s="283" t="s">
        <v>79</v>
      </c>
      <c r="F202" s="283"/>
      <c r="G202" s="283"/>
      <c r="H202" s="283"/>
      <c r="I202" s="283"/>
      <c r="J202" s="283" t="s">
        <v>110</v>
      </c>
      <c r="K202" s="283"/>
      <c r="L202" s="283"/>
      <c r="M202" s="283"/>
      <c r="N202" s="357"/>
      <c r="O202" s="11"/>
    </row>
    <row r="203" spans="1:15" ht="30.75" customHeight="1" x14ac:dyDescent="0.25">
      <c r="A203" s="6"/>
      <c r="B203" s="333"/>
      <c r="C203" s="282"/>
      <c r="D203" s="282"/>
      <c r="E203" s="50" t="s">
        <v>78</v>
      </c>
      <c r="F203" s="256" t="s">
        <v>130</v>
      </c>
      <c r="G203" s="257"/>
      <c r="H203" s="257"/>
      <c r="I203" s="259"/>
      <c r="J203" s="50" t="s">
        <v>78</v>
      </c>
      <c r="K203" s="256" t="s">
        <v>130</v>
      </c>
      <c r="L203" s="257"/>
      <c r="M203" s="257"/>
      <c r="N203" s="258"/>
      <c r="O203" s="11"/>
    </row>
    <row r="204" spans="1:15" ht="30.75" customHeight="1" x14ac:dyDescent="0.25">
      <c r="A204" s="6"/>
      <c r="B204" s="38">
        <v>1</v>
      </c>
      <c r="C204" s="352" t="s">
        <v>367</v>
      </c>
      <c r="D204" s="352"/>
      <c r="E204" s="143" t="s">
        <v>344</v>
      </c>
      <c r="F204" s="284" t="s">
        <v>366</v>
      </c>
      <c r="G204" s="285"/>
      <c r="H204" s="285"/>
      <c r="I204" s="286"/>
      <c r="J204" s="143" t="s">
        <v>344</v>
      </c>
      <c r="K204" s="284" t="s">
        <v>365</v>
      </c>
      <c r="L204" s="285"/>
      <c r="M204" s="285"/>
      <c r="N204" s="356"/>
      <c r="O204" s="11"/>
    </row>
    <row r="205" spans="1:15" ht="30.75" customHeight="1" x14ac:dyDescent="0.25">
      <c r="A205" s="6"/>
      <c r="B205" s="38">
        <v>2</v>
      </c>
      <c r="C205" s="194" t="s">
        <v>127</v>
      </c>
      <c r="D205" s="194"/>
      <c r="E205" s="143"/>
      <c r="F205" s="191"/>
      <c r="G205" s="192"/>
      <c r="H205" s="192"/>
      <c r="I205" s="193"/>
      <c r="J205" s="143"/>
      <c r="K205" s="191"/>
      <c r="L205" s="192"/>
      <c r="M205" s="192"/>
      <c r="N205" s="195"/>
      <c r="O205" s="11"/>
    </row>
    <row r="206" spans="1:15" ht="30.75" customHeight="1" x14ac:dyDescent="0.25">
      <c r="A206" s="6"/>
      <c r="B206" s="38">
        <v>3</v>
      </c>
      <c r="C206" s="194" t="s">
        <v>127</v>
      </c>
      <c r="D206" s="194"/>
      <c r="E206" s="143"/>
      <c r="F206" s="191"/>
      <c r="G206" s="192"/>
      <c r="H206" s="192"/>
      <c r="I206" s="193"/>
      <c r="J206" s="143"/>
      <c r="K206" s="191"/>
      <c r="L206" s="192"/>
      <c r="M206" s="192"/>
      <c r="N206" s="195"/>
      <c r="O206" s="11"/>
    </row>
    <row r="207" spans="1:15" ht="30.75" customHeight="1" x14ac:dyDescent="0.25">
      <c r="A207" s="6"/>
      <c r="B207" s="38">
        <v>4</v>
      </c>
      <c r="C207" s="194" t="s">
        <v>127</v>
      </c>
      <c r="D207" s="194"/>
      <c r="E207" s="143"/>
      <c r="F207" s="191"/>
      <c r="G207" s="192"/>
      <c r="H207" s="192"/>
      <c r="I207" s="193"/>
      <c r="J207" s="143"/>
      <c r="K207" s="191"/>
      <c r="L207" s="192"/>
      <c r="M207" s="192"/>
      <c r="N207" s="195"/>
      <c r="O207" s="11"/>
    </row>
    <row r="208" spans="1:15" ht="30.75" customHeight="1" x14ac:dyDescent="0.25">
      <c r="A208" s="6"/>
      <c r="B208" s="38">
        <v>5</v>
      </c>
      <c r="C208" s="194" t="s">
        <v>127</v>
      </c>
      <c r="D208" s="194"/>
      <c r="E208" s="143"/>
      <c r="F208" s="191"/>
      <c r="G208" s="192"/>
      <c r="H208" s="192"/>
      <c r="I208" s="193"/>
      <c r="J208" s="143"/>
      <c r="K208" s="191"/>
      <c r="L208" s="192"/>
      <c r="M208" s="192"/>
      <c r="N208" s="195"/>
      <c r="O208" s="11"/>
    </row>
    <row r="209" spans="1:15" ht="30.75" customHeight="1" x14ac:dyDescent="0.25">
      <c r="A209" s="6"/>
      <c r="B209" s="38">
        <v>6</v>
      </c>
      <c r="C209" s="194" t="s">
        <v>127</v>
      </c>
      <c r="D209" s="194"/>
      <c r="E209" s="143"/>
      <c r="F209" s="191"/>
      <c r="G209" s="192"/>
      <c r="H209" s="192"/>
      <c r="I209" s="193"/>
      <c r="J209" s="143"/>
      <c r="K209" s="191"/>
      <c r="L209" s="192"/>
      <c r="M209" s="192"/>
      <c r="N209" s="195"/>
      <c r="O209" s="11"/>
    </row>
    <row r="210" spans="1:15" ht="30.75" customHeight="1" x14ac:dyDescent="0.25">
      <c r="A210" s="6"/>
      <c r="B210" s="38">
        <v>7</v>
      </c>
      <c r="C210" s="194" t="s">
        <v>127</v>
      </c>
      <c r="D210" s="194"/>
      <c r="E210" s="143"/>
      <c r="F210" s="191"/>
      <c r="G210" s="192"/>
      <c r="H210" s="192"/>
      <c r="I210" s="193"/>
      <c r="J210" s="143"/>
      <c r="K210" s="191"/>
      <c r="L210" s="192"/>
      <c r="M210" s="192"/>
      <c r="N210" s="195"/>
      <c r="O210" s="11"/>
    </row>
    <row r="211" spans="1:15" ht="30.75" customHeight="1" x14ac:dyDescent="0.25">
      <c r="A211" s="6"/>
      <c r="B211" s="38">
        <v>8</v>
      </c>
      <c r="C211" s="194" t="s">
        <v>127</v>
      </c>
      <c r="D211" s="194"/>
      <c r="E211" s="143"/>
      <c r="F211" s="191"/>
      <c r="G211" s="192"/>
      <c r="H211" s="192"/>
      <c r="I211" s="193"/>
      <c r="J211" s="143"/>
      <c r="K211" s="191"/>
      <c r="L211" s="192"/>
      <c r="M211" s="192"/>
      <c r="N211" s="195"/>
      <c r="O211" s="11"/>
    </row>
    <row r="212" spans="1:15" ht="30.75" customHeight="1" x14ac:dyDescent="0.25">
      <c r="A212" s="6"/>
      <c r="B212" s="38">
        <v>9</v>
      </c>
      <c r="C212" s="194" t="s">
        <v>127</v>
      </c>
      <c r="D212" s="194"/>
      <c r="E212" s="143"/>
      <c r="F212" s="191"/>
      <c r="G212" s="192"/>
      <c r="H212" s="192"/>
      <c r="I212" s="193"/>
      <c r="J212" s="143"/>
      <c r="K212" s="191"/>
      <c r="L212" s="192"/>
      <c r="M212" s="192"/>
      <c r="N212" s="195"/>
      <c r="O212" s="11"/>
    </row>
    <row r="213" spans="1:15" ht="30.75" customHeight="1" x14ac:dyDescent="0.25">
      <c r="A213" s="6"/>
      <c r="B213" s="38">
        <v>10</v>
      </c>
      <c r="C213" s="194" t="s">
        <v>127</v>
      </c>
      <c r="D213" s="194"/>
      <c r="E213" s="143"/>
      <c r="F213" s="191"/>
      <c r="G213" s="192"/>
      <c r="H213" s="192"/>
      <c r="I213" s="193"/>
      <c r="J213" s="143"/>
      <c r="K213" s="191"/>
      <c r="L213" s="192"/>
      <c r="M213" s="192"/>
      <c r="N213" s="195"/>
      <c r="O213" s="11"/>
    </row>
    <row r="214" spans="1:15" ht="30.75" customHeight="1" x14ac:dyDescent="0.25">
      <c r="A214" s="6"/>
      <c r="B214" s="38">
        <v>11</v>
      </c>
      <c r="C214" s="194" t="s">
        <v>127</v>
      </c>
      <c r="D214" s="194"/>
      <c r="E214" s="143"/>
      <c r="F214" s="191"/>
      <c r="G214" s="192"/>
      <c r="H214" s="192"/>
      <c r="I214" s="193"/>
      <c r="J214" s="143"/>
      <c r="K214" s="191"/>
      <c r="L214" s="192"/>
      <c r="M214" s="192"/>
      <c r="N214" s="195"/>
      <c r="O214" s="11"/>
    </row>
    <row r="215" spans="1:15" ht="30.75" customHeight="1" thickBot="1" x14ac:dyDescent="0.3">
      <c r="A215" s="91"/>
      <c r="B215" s="39">
        <v>12</v>
      </c>
      <c r="C215" s="212" t="s">
        <v>127</v>
      </c>
      <c r="D215" s="212"/>
      <c r="E215" s="144"/>
      <c r="F215" s="196"/>
      <c r="G215" s="197"/>
      <c r="H215" s="197"/>
      <c r="I215" s="217"/>
      <c r="J215" s="144"/>
      <c r="K215" s="196"/>
      <c r="L215" s="197"/>
      <c r="M215" s="197"/>
      <c r="N215" s="198"/>
      <c r="O215" s="11"/>
    </row>
    <row r="216" spans="1:15" ht="25.5" customHeight="1" x14ac:dyDescent="0.25">
      <c r="A216" s="91"/>
      <c r="B216" s="40" t="s">
        <v>158</v>
      </c>
      <c r="C216" s="2"/>
      <c r="D216" s="2"/>
      <c r="E216" s="2"/>
      <c r="F216" s="2"/>
      <c r="G216" s="21"/>
      <c r="H216" s="21"/>
      <c r="I216" s="21"/>
      <c r="J216" s="2"/>
      <c r="K216" s="2"/>
      <c r="L216" s="2"/>
      <c r="M216" s="2"/>
      <c r="N216" s="33"/>
      <c r="O216" s="11"/>
    </row>
    <row r="217" spans="1:15" ht="25.5" customHeight="1" x14ac:dyDescent="0.25">
      <c r="A217" s="6"/>
      <c r="B217" s="199"/>
      <c r="C217" s="200"/>
      <c r="D217" s="200"/>
      <c r="E217" s="200"/>
      <c r="F217" s="200"/>
      <c r="G217" s="200"/>
      <c r="H217" s="200"/>
      <c r="I217" s="200"/>
      <c r="J217" s="200"/>
      <c r="K217" s="200"/>
      <c r="L217" s="200"/>
      <c r="M217" s="200"/>
      <c r="N217" s="201"/>
      <c r="O217" s="11"/>
    </row>
    <row r="218" spans="1:15" ht="25.5" customHeight="1" x14ac:dyDescent="0.25">
      <c r="A218" s="6"/>
      <c r="B218" s="199"/>
      <c r="C218" s="200"/>
      <c r="D218" s="200"/>
      <c r="E218" s="200"/>
      <c r="F218" s="200"/>
      <c r="G218" s="200"/>
      <c r="H218" s="200"/>
      <c r="I218" s="200"/>
      <c r="J218" s="200"/>
      <c r="K218" s="200"/>
      <c r="L218" s="200"/>
      <c r="M218" s="200"/>
      <c r="N218" s="201"/>
      <c r="O218" s="11"/>
    </row>
    <row r="219" spans="1:15" ht="25.5" customHeight="1" x14ac:dyDescent="0.25">
      <c r="A219" s="6"/>
      <c r="B219" s="199"/>
      <c r="C219" s="200"/>
      <c r="D219" s="200"/>
      <c r="E219" s="200"/>
      <c r="F219" s="200"/>
      <c r="G219" s="200"/>
      <c r="H219" s="200"/>
      <c r="I219" s="200"/>
      <c r="J219" s="200"/>
      <c r="K219" s="200"/>
      <c r="L219" s="200"/>
      <c r="M219" s="200"/>
      <c r="N219" s="201"/>
      <c r="O219" s="11"/>
    </row>
    <row r="220" spans="1:15" ht="25.5" customHeight="1" x14ac:dyDescent="0.25">
      <c r="A220" s="6"/>
      <c r="B220" s="199"/>
      <c r="C220" s="200"/>
      <c r="D220" s="200"/>
      <c r="E220" s="200"/>
      <c r="F220" s="200"/>
      <c r="G220" s="200"/>
      <c r="H220" s="200"/>
      <c r="I220" s="200"/>
      <c r="J220" s="200"/>
      <c r="K220" s="200"/>
      <c r="L220" s="200"/>
      <c r="M220" s="200"/>
      <c r="N220" s="201"/>
      <c r="O220" s="11"/>
    </row>
    <row r="221" spans="1:15" ht="25.5" customHeight="1" x14ac:dyDescent="0.25">
      <c r="A221" s="6"/>
      <c r="B221" s="199"/>
      <c r="C221" s="200"/>
      <c r="D221" s="200"/>
      <c r="E221" s="200"/>
      <c r="F221" s="200"/>
      <c r="G221" s="200"/>
      <c r="H221" s="200"/>
      <c r="I221" s="200"/>
      <c r="J221" s="200"/>
      <c r="K221" s="200"/>
      <c r="L221" s="200"/>
      <c r="M221" s="200"/>
      <c r="N221" s="201"/>
      <c r="O221" s="11"/>
    </row>
    <row r="222" spans="1:15" ht="25.5" customHeight="1" x14ac:dyDescent="0.25">
      <c r="A222" s="6"/>
      <c r="B222" s="199"/>
      <c r="C222" s="200"/>
      <c r="D222" s="200"/>
      <c r="E222" s="200"/>
      <c r="F222" s="200"/>
      <c r="G222" s="200"/>
      <c r="H222" s="200"/>
      <c r="I222" s="200"/>
      <c r="J222" s="200"/>
      <c r="K222" s="200"/>
      <c r="L222" s="200"/>
      <c r="M222" s="200"/>
      <c r="N222" s="201"/>
      <c r="O222" s="11"/>
    </row>
    <row r="223" spans="1:15" ht="25.5" customHeight="1" x14ac:dyDescent="0.25">
      <c r="A223" s="6"/>
      <c r="B223" s="199"/>
      <c r="C223" s="200"/>
      <c r="D223" s="200"/>
      <c r="E223" s="200"/>
      <c r="F223" s="200"/>
      <c r="G223" s="200"/>
      <c r="H223" s="200"/>
      <c r="I223" s="200"/>
      <c r="J223" s="200"/>
      <c r="K223" s="200"/>
      <c r="L223" s="200"/>
      <c r="M223" s="200"/>
      <c r="N223" s="201"/>
      <c r="O223" s="11"/>
    </row>
    <row r="224" spans="1:15" ht="25.5" customHeight="1" x14ac:dyDescent="0.25">
      <c r="A224" s="6"/>
      <c r="B224" s="199"/>
      <c r="C224" s="200"/>
      <c r="D224" s="200"/>
      <c r="E224" s="200"/>
      <c r="F224" s="200"/>
      <c r="G224" s="200"/>
      <c r="H224" s="200"/>
      <c r="I224" s="200"/>
      <c r="J224" s="200"/>
      <c r="K224" s="200"/>
      <c r="L224" s="200"/>
      <c r="M224" s="200"/>
      <c r="N224" s="201"/>
      <c r="O224" s="11"/>
    </row>
    <row r="225" spans="1:15" ht="25.5" customHeight="1" x14ac:dyDescent="0.25">
      <c r="A225" s="6"/>
      <c r="B225" s="199"/>
      <c r="C225" s="200"/>
      <c r="D225" s="200"/>
      <c r="E225" s="200"/>
      <c r="F225" s="200"/>
      <c r="G225" s="200"/>
      <c r="H225" s="200"/>
      <c r="I225" s="200"/>
      <c r="J225" s="200"/>
      <c r="K225" s="200"/>
      <c r="L225" s="200"/>
      <c r="M225" s="200"/>
      <c r="N225" s="201"/>
      <c r="O225" s="11"/>
    </row>
    <row r="226" spans="1:15" ht="25.5" customHeight="1" x14ac:dyDescent="0.25">
      <c r="A226" s="6"/>
      <c r="B226" s="199"/>
      <c r="C226" s="200"/>
      <c r="D226" s="200"/>
      <c r="E226" s="200"/>
      <c r="F226" s="200"/>
      <c r="G226" s="200"/>
      <c r="H226" s="200"/>
      <c r="I226" s="200"/>
      <c r="J226" s="200"/>
      <c r="K226" s="200"/>
      <c r="L226" s="200"/>
      <c r="M226" s="200"/>
      <c r="N226" s="201"/>
      <c r="O226" s="11"/>
    </row>
    <row r="227" spans="1:15" ht="25.5" customHeight="1" x14ac:dyDescent="0.25">
      <c r="A227" s="6"/>
      <c r="B227" s="199"/>
      <c r="C227" s="200"/>
      <c r="D227" s="200"/>
      <c r="E227" s="200"/>
      <c r="F227" s="200"/>
      <c r="G227" s="200"/>
      <c r="H227" s="200"/>
      <c r="I227" s="200"/>
      <c r="J227" s="200"/>
      <c r="K227" s="200"/>
      <c r="L227" s="200"/>
      <c r="M227" s="200"/>
      <c r="N227" s="201"/>
      <c r="O227" s="11"/>
    </row>
    <row r="228" spans="1:15" ht="25.5" customHeight="1" x14ac:dyDescent="0.25">
      <c r="A228" s="6"/>
      <c r="B228" s="199"/>
      <c r="C228" s="200"/>
      <c r="D228" s="200"/>
      <c r="E228" s="200"/>
      <c r="F228" s="200"/>
      <c r="G228" s="200"/>
      <c r="H228" s="200"/>
      <c r="I228" s="200"/>
      <c r="J228" s="200"/>
      <c r="K228" s="200"/>
      <c r="L228" s="200"/>
      <c r="M228" s="200"/>
      <c r="N228" s="201"/>
      <c r="O228" s="11"/>
    </row>
    <row r="229" spans="1:15" ht="25.5" customHeight="1" x14ac:dyDescent="0.25">
      <c r="A229" s="6"/>
      <c r="B229" s="199"/>
      <c r="C229" s="200"/>
      <c r="D229" s="200"/>
      <c r="E229" s="200"/>
      <c r="F229" s="200"/>
      <c r="G229" s="200"/>
      <c r="H229" s="200"/>
      <c r="I229" s="200"/>
      <c r="J229" s="200"/>
      <c r="K229" s="200"/>
      <c r="L229" s="200"/>
      <c r="M229" s="200"/>
      <c r="N229" s="201"/>
      <c r="O229" s="11"/>
    </row>
    <row r="230" spans="1:15" ht="25.5" customHeight="1" thickBot="1" x14ac:dyDescent="0.3">
      <c r="A230" s="6"/>
      <c r="B230" s="202"/>
      <c r="C230" s="203"/>
      <c r="D230" s="203"/>
      <c r="E230" s="203"/>
      <c r="F230" s="203"/>
      <c r="G230" s="203"/>
      <c r="H230" s="203"/>
      <c r="I230" s="203"/>
      <c r="J230" s="203"/>
      <c r="K230" s="203"/>
      <c r="L230" s="203"/>
      <c r="M230" s="203"/>
      <c r="N230" s="204"/>
      <c r="O230" s="11"/>
    </row>
    <row r="231" spans="1:15" ht="15.75" thickBot="1" x14ac:dyDescent="0.3">
      <c r="A231" s="6"/>
      <c r="B231" s="8"/>
      <c r="C231" s="8"/>
      <c r="D231" s="8"/>
      <c r="E231" s="8"/>
      <c r="F231" s="8"/>
      <c r="G231" s="8"/>
      <c r="H231" s="8"/>
      <c r="I231" s="8"/>
      <c r="J231" s="8"/>
      <c r="K231" s="8"/>
      <c r="L231" s="8"/>
      <c r="M231" s="8"/>
      <c r="N231" s="8"/>
      <c r="O231" s="11"/>
    </row>
    <row r="232" spans="1:15" ht="30.75" customHeight="1" thickBot="1" x14ac:dyDescent="0.3">
      <c r="A232" s="6"/>
      <c r="B232" s="218" t="s">
        <v>145</v>
      </c>
      <c r="C232" s="219"/>
      <c r="D232" s="219"/>
      <c r="E232" s="219"/>
      <c r="F232" s="219"/>
      <c r="G232" s="219"/>
      <c r="H232" s="219"/>
      <c r="I232" s="219"/>
      <c r="J232" s="219"/>
      <c r="K232" s="219"/>
      <c r="L232" s="219"/>
      <c r="M232" s="219"/>
      <c r="N232" s="220"/>
      <c r="O232" s="11"/>
    </row>
    <row r="233" spans="1:15" s="83" customFormat="1" ht="30.75" customHeight="1" x14ac:dyDescent="0.25">
      <c r="A233" s="81"/>
      <c r="B233" s="90" t="s">
        <v>146</v>
      </c>
      <c r="C233" s="222" t="s">
        <v>55</v>
      </c>
      <c r="D233" s="223"/>
      <c r="E233" s="86" t="s">
        <v>159</v>
      </c>
      <c r="F233" s="251" t="s">
        <v>147</v>
      </c>
      <c r="G233" s="252"/>
      <c r="H233" s="252"/>
      <c r="I233" s="253"/>
      <c r="J233" s="86" t="s">
        <v>160</v>
      </c>
      <c r="K233" s="222" t="s">
        <v>144</v>
      </c>
      <c r="L233" s="224"/>
      <c r="M233" s="224"/>
      <c r="N233" s="226"/>
      <c r="O233" s="82"/>
    </row>
    <row r="234" spans="1:15" ht="30.75" customHeight="1" x14ac:dyDescent="0.25">
      <c r="A234" s="6"/>
      <c r="B234" s="38">
        <v>1</v>
      </c>
      <c r="C234" s="250">
        <v>42415</v>
      </c>
      <c r="D234" s="250"/>
      <c r="E234" s="143" t="s">
        <v>342</v>
      </c>
      <c r="F234" s="191" t="s">
        <v>343</v>
      </c>
      <c r="G234" s="192"/>
      <c r="H234" s="192"/>
      <c r="I234" s="193"/>
      <c r="J234" s="143" t="s">
        <v>344</v>
      </c>
      <c r="K234" s="191" t="s">
        <v>345</v>
      </c>
      <c r="L234" s="192"/>
      <c r="M234" s="192"/>
      <c r="N234" s="195"/>
      <c r="O234" s="11"/>
    </row>
    <row r="235" spans="1:15" ht="30.75" customHeight="1" x14ac:dyDescent="0.25">
      <c r="A235" s="6"/>
      <c r="B235" s="38">
        <v>2</v>
      </c>
      <c r="C235" s="246" t="s">
        <v>346</v>
      </c>
      <c r="D235" s="247"/>
      <c r="E235" s="143" t="s">
        <v>342</v>
      </c>
      <c r="F235" s="191" t="s">
        <v>349</v>
      </c>
      <c r="G235" s="192"/>
      <c r="H235" s="192"/>
      <c r="I235" s="193"/>
      <c r="J235" s="143" t="s">
        <v>344</v>
      </c>
      <c r="K235" s="191" t="s">
        <v>350</v>
      </c>
      <c r="L235" s="192"/>
      <c r="M235" s="192"/>
      <c r="N235" s="195"/>
      <c r="O235" s="11"/>
    </row>
    <row r="236" spans="1:15" ht="30.75" customHeight="1" x14ac:dyDescent="0.25">
      <c r="A236" s="6"/>
      <c r="B236" s="38">
        <v>3</v>
      </c>
      <c r="C236" s="246" t="s">
        <v>347</v>
      </c>
      <c r="D236" s="247"/>
      <c r="E236" s="143" t="s">
        <v>351</v>
      </c>
      <c r="F236" s="191" t="s">
        <v>352</v>
      </c>
      <c r="G236" s="192"/>
      <c r="H236" s="192"/>
      <c r="I236" s="193"/>
      <c r="J236" s="143" t="s">
        <v>344</v>
      </c>
      <c r="K236" s="191" t="s">
        <v>353</v>
      </c>
      <c r="L236" s="192"/>
      <c r="M236" s="192"/>
      <c r="N236" s="195"/>
      <c r="O236" s="11"/>
    </row>
    <row r="237" spans="1:15" ht="30.75" customHeight="1" x14ac:dyDescent="0.25">
      <c r="A237" s="6"/>
      <c r="B237" s="38">
        <v>4</v>
      </c>
      <c r="C237" s="246" t="s">
        <v>348</v>
      </c>
      <c r="D237" s="247"/>
      <c r="E237" s="143" t="s">
        <v>354</v>
      </c>
      <c r="F237" s="191" t="s">
        <v>355</v>
      </c>
      <c r="G237" s="192"/>
      <c r="H237" s="192"/>
      <c r="I237" s="193"/>
      <c r="J237" s="143" t="s">
        <v>344</v>
      </c>
      <c r="K237" s="191" t="s">
        <v>356</v>
      </c>
      <c r="L237" s="192"/>
      <c r="M237" s="192"/>
      <c r="N237" s="195"/>
      <c r="O237" s="11"/>
    </row>
    <row r="238" spans="1:15" ht="30.75" customHeight="1" x14ac:dyDescent="0.25">
      <c r="A238" s="6"/>
      <c r="B238" s="38">
        <v>5</v>
      </c>
      <c r="C238" s="246">
        <v>42653</v>
      </c>
      <c r="D238" s="247"/>
      <c r="E238" s="143" t="s">
        <v>354</v>
      </c>
      <c r="F238" s="191" t="s">
        <v>355</v>
      </c>
      <c r="G238" s="192"/>
      <c r="H238" s="192"/>
      <c r="I238" s="193"/>
      <c r="J238" s="143" t="s">
        <v>344</v>
      </c>
      <c r="K238" s="191" t="s">
        <v>357</v>
      </c>
      <c r="L238" s="192"/>
      <c r="M238" s="192"/>
      <c r="N238" s="195"/>
      <c r="O238" s="11"/>
    </row>
    <row r="239" spans="1:15" ht="30.75" customHeight="1" x14ac:dyDescent="0.25">
      <c r="A239" s="6"/>
      <c r="B239" s="38">
        <v>6</v>
      </c>
      <c r="C239" s="246">
        <v>42552</v>
      </c>
      <c r="D239" s="247"/>
      <c r="E239" s="143" t="s">
        <v>342</v>
      </c>
      <c r="F239" s="191" t="s">
        <v>358</v>
      </c>
      <c r="G239" s="192"/>
      <c r="H239" s="192"/>
      <c r="I239" s="193"/>
      <c r="J239" s="143" t="s">
        <v>344</v>
      </c>
      <c r="K239" s="191" t="s">
        <v>359</v>
      </c>
      <c r="L239" s="192"/>
      <c r="M239" s="192"/>
      <c r="N239" s="195"/>
      <c r="O239" s="11"/>
    </row>
    <row r="240" spans="1:15" ht="30.75" customHeight="1" x14ac:dyDescent="0.25">
      <c r="A240" s="6"/>
      <c r="B240" s="38">
        <v>7</v>
      </c>
      <c r="C240" s="246">
        <v>42526</v>
      </c>
      <c r="D240" s="247"/>
      <c r="E240" s="143" t="s">
        <v>342</v>
      </c>
      <c r="F240" s="191" t="s">
        <v>360</v>
      </c>
      <c r="G240" s="192"/>
      <c r="H240" s="192"/>
      <c r="I240" s="193"/>
      <c r="J240" s="143" t="s">
        <v>344</v>
      </c>
      <c r="K240" s="191" t="s">
        <v>361</v>
      </c>
      <c r="L240" s="192"/>
      <c r="M240" s="192"/>
      <c r="N240" s="195"/>
      <c r="O240" s="11"/>
    </row>
    <row r="241" spans="1:15" ht="30.75" customHeight="1" x14ac:dyDescent="0.25">
      <c r="A241" s="6"/>
      <c r="B241" s="38">
        <v>8</v>
      </c>
      <c r="C241" s="246">
        <v>42680</v>
      </c>
      <c r="D241" s="247"/>
      <c r="E241" s="143" t="s">
        <v>362</v>
      </c>
      <c r="F241" s="191" t="s">
        <v>363</v>
      </c>
      <c r="G241" s="192"/>
      <c r="H241" s="192"/>
      <c r="I241" s="193"/>
      <c r="J241" s="143" t="s">
        <v>344</v>
      </c>
      <c r="K241" s="191" t="s">
        <v>364</v>
      </c>
      <c r="L241" s="192"/>
      <c r="M241" s="192"/>
      <c r="N241" s="195"/>
      <c r="O241" s="11"/>
    </row>
    <row r="242" spans="1:15" ht="30.75" customHeight="1" x14ac:dyDescent="0.25">
      <c r="A242" s="6"/>
      <c r="B242" s="38">
        <v>9</v>
      </c>
      <c r="C242" s="248" t="s">
        <v>127</v>
      </c>
      <c r="D242" s="249"/>
      <c r="E242" s="143"/>
      <c r="F242" s="191"/>
      <c r="G242" s="192"/>
      <c r="H242" s="192"/>
      <c r="I242" s="193"/>
      <c r="J242" s="143"/>
      <c r="K242" s="191"/>
      <c r="L242" s="192"/>
      <c r="M242" s="192"/>
      <c r="N242" s="195"/>
      <c r="O242" s="11"/>
    </row>
    <row r="243" spans="1:15" ht="30.75" customHeight="1" x14ac:dyDescent="0.25">
      <c r="A243" s="6"/>
      <c r="B243" s="38">
        <v>10</v>
      </c>
      <c r="C243" s="248" t="s">
        <v>127</v>
      </c>
      <c r="D243" s="249"/>
      <c r="E243" s="143"/>
      <c r="F243" s="191"/>
      <c r="G243" s="192"/>
      <c r="H243" s="192"/>
      <c r="I243" s="193"/>
      <c r="J243" s="143"/>
      <c r="K243" s="191"/>
      <c r="L243" s="192"/>
      <c r="M243" s="192"/>
      <c r="N243" s="195"/>
      <c r="O243" s="11"/>
    </row>
    <row r="244" spans="1:15" ht="30.75" customHeight="1" x14ac:dyDescent="0.25">
      <c r="A244" s="6"/>
      <c r="B244" s="38">
        <v>11</v>
      </c>
      <c r="C244" s="248" t="s">
        <v>127</v>
      </c>
      <c r="D244" s="249"/>
      <c r="E244" s="143"/>
      <c r="F244" s="191"/>
      <c r="G244" s="192"/>
      <c r="H244" s="192"/>
      <c r="I244" s="193"/>
      <c r="J244" s="143"/>
      <c r="K244" s="191"/>
      <c r="L244" s="192"/>
      <c r="M244" s="192"/>
      <c r="N244" s="195"/>
      <c r="O244" s="11"/>
    </row>
    <row r="245" spans="1:15" ht="30.75" customHeight="1" x14ac:dyDescent="0.25">
      <c r="A245" s="6"/>
      <c r="B245" s="38">
        <v>12</v>
      </c>
      <c r="C245" s="194" t="s">
        <v>127</v>
      </c>
      <c r="D245" s="194"/>
      <c r="E245" s="143"/>
      <c r="F245" s="191"/>
      <c r="G245" s="192"/>
      <c r="H245" s="192"/>
      <c r="I245" s="193"/>
      <c r="J245" s="143"/>
      <c r="K245" s="191"/>
      <c r="L245" s="192"/>
      <c r="M245" s="192"/>
      <c r="N245" s="195"/>
      <c r="O245" s="11"/>
    </row>
    <row r="246" spans="1:15" ht="30.75" customHeight="1" x14ac:dyDescent="0.25">
      <c r="A246" s="6"/>
      <c r="B246" s="38">
        <v>13</v>
      </c>
      <c r="C246" s="194" t="s">
        <v>127</v>
      </c>
      <c r="D246" s="194"/>
      <c r="E246" s="143"/>
      <c r="F246" s="191"/>
      <c r="G246" s="192"/>
      <c r="H246" s="192"/>
      <c r="I246" s="193"/>
      <c r="J246" s="143"/>
      <c r="K246" s="191"/>
      <c r="L246" s="192"/>
      <c r="M246" s="192"/>
      <c r="N246" s="195"/>
      <c r="O246" s="11"/>
    </row>
    <row r="247" spans="1:15" ht="30.75" customHeight="1" x14ac:dyDescent="0.25">
      <c r="A247" s="6"/>
      <c r="B247" s="38">
        <v>14</v>
      </c>
      <c r="C247" s="194" t="s">
        <v>127</v>
      </c>
      <c r="D247" s="194"/>
      <c r="E247" s="143"/>
      <c r="F247" s="191"/>
      <c r="G247" s="192"/>
      <c r="H247" s="192"/>
      <c r="I247" s="193"/>
      <c r="J247" s="143"/>
      <c r="K247" s="191"/>
      <c r="L247" s="192"/>
      <c r="M247" s="192"/>
      <c r="N247" s="195"/>
      <c r="O247" s="11"/>
    </row>
    <row r="248" spans="1:15" ht="30.75" customHeight="1" x14ac:dyDescent="0.25">
      <c r="A248" s="6"/>
      <c r="B248" s="38">
        <v>15</v>
      </c>
      <c r="C248" s="194" t="s">
        <v>127</v>
      </c>
      <c r="D248" s="194"/>
      <c r="E248" s="143"/>
      <c r="F248" s="191"/>
      <c r="G248" s="192"/>
      <c r="H248" s="192"/>
      <c r="I248" s="193"/>
      <c r="J248" s="143"/>
      <c r="K248" s="191"/>
      <c r="L248" s="192"/>
      <c r="M248" s="192"/>
      <c r="N248" s="195"/>
      <c r="O248" s="11"/>
    </row>
    <row r="249" spans="1:15" ht="30.75" customHeight="1" x14ac:dyDescent="0.25">
      <c r="A249" s="6"/>
      <c r="B249" s="38">
        <v>16</v>
      </c>
      <c r="C249" s="194" t="s">
        <v>127</v>
      </c>
      <c r="D249" s="194"/>
      <c r="E249" s="143"/>
      <c r="F249" s="191"/>
      <c r="G249" s="192"/>
      <c r="H249" s="192"/>
      <c r="I249" s="193"/>
      <c r="J249" s="143"/>
      <c r="K249" s="191"/>
      <c r="L249" s="192"/>
      <c r="M249" s="192"/>
      <c r="N249" s="195"/>
      <c r="O249" s="11"/>
    </row>
    <row r="250" spans="1:15" ht="30.75" customHeight="1" x14ac:dyDescent="0.25">
      <c r="A250" s="6"/>
      <c r="B250" s="38">
        <v>17</v>
      </c>
      <c r="C250" s="194" t="s">
        <v>127</v>
      </c>
      <c r="D250" s="194"/>
      <c r="E250" s="143"/>
      <c r="F250" s="191"/>
      <c r="G250" s="192"/>
      <c r="H250" s="192"/>
      <c r="I250" s="193"/>
      <c r="J250" s="143"/>
      <c r="K250" s="191"/>
      <c r="L250" s="192"/>
      <c r="M250" s="192"/>
      <c r="N250" s="195"/>
      <c r="O250" s="11"/>
    </row>
    <row r="251" spans="1:15" ht="30.75" customHeight="1" x14ac:dyDescent="0.25">
      <c r="A251" s="6"/>
      <c r="B251" s="38">
        <v>18</v>
      </c>
      <c r="C251" s="194" t="s">
        <v>127</v>
      </c>
      <c r="D251" s="194"/>
      <c r="E251" s="143"/>
      <c r="F251" s="191"/>
      <c r="G251" s="192"/>
      <c r="H251" s="192"/>
      <c r="I251" s="193"/>
      <c r="J251" s="143"/>
      <c r="K251" s="191"/>
      <c r="L251" s="192"/>
      <c r="M251" s="192"/>
      <c r="N251" s="195"/>
      <c r="O251" s="11"/>
    </row>
    <row r="252" spans="1:15" ht="30.75" customHeight="1" x14ac:dyDescent="0.25">
      <c r="A252" s="6"/>
      <c r="B252" s="38">
        <v>19</v>
      </c>
      <c r="C252" s="194" t="s">
        <v>127</v>
      </c>
      <c r="D252" s="194"/>
      <c r="E252" s="143"/>
      <c r="F252" s="191"/>
      <c r="G252" s="192"/>
      <c r="H252" s="192"/>
      <c r="I252" s="193"/>
      <c r="J252" s="143"/>
      <c r="K252" s="191"/>
      <c r="L252" s="192"/>
      <c r="M252" s="192"/>
      <c r="N252" s="195"/>
      <c r="O252" s="11"/>
    </row>
    <row r="253" spans="1:15" ht="30.75" customHeight="1" x14ac:dyDescent="0.25">
      <c r="A253" s="6"/>
      <c r="B253" s="38">
        <v>20</v>
      </c>
      <c r="C253" s="194" t="s">
        <v>127</v>
      </c>
      <c r="D253" s="194"/>
      <c r="E253" s="143"/>
      <c r="F253" s="191"/>
      <c r="G253" s="192"/>
      <c r="H253" s="192"/>
      <c r="I253" s="193"/>
      <c r="J253" s="143"/>
      <c r="K253" s="191"/>
      <c r="L253" s="192"/>
      <c r="M253" s="192"/>
      <c r="N253" s="195"/>
      <c r="O253" s="11"/>
    </row>
    <row r="254" spans="1:15" ht="30.75" customHeight="1" x14ac:dyDescent="0.25">
      <c r="A254" s="6"/>
      <c r="B254" s="38">
        <v>21</v>
      </c>
      <c r="C254" s="194" t="s">
        <v>127</v>
      </c>
      <c r="D254" s="194"/>
      <c r="E254" s="143"/>
      <c r="F254" s="191"/>
      <c r="G254" s="192"/>
      <c r="H254" s="192"/>
      <c r="I254" s="193"/>
      <c r="J254" s="143"/>
      <c r="K254" s="191"/>
      <c r="L254" s="192"/>
      <c r="M254" s="192"/>
      <c r="N254" s="195"/>
      <c r="O254" s="11"/>
    </row>
    <row r="255" spans="1:15" ht="30.75" customHeight="1" x14ac:dyDescent="0.25">
      <c r="A255" s="6"/>
      <c r="B255" s="38">
        <v>22</v>
      </c>
      <c r="C255" s="194" t="s">
        <v>127</v>
      </c>
      <c r="D255" s="194"/>
      <c r="E255" s="143"/>
      <c r="F255" s="191"/>
      <c r="G255" s="192"/>
      <c r="H255" s="192"/>
      <c r="I255" s="193"/>
      <c r="J255" s="143"/>
      <c r="K255" s="191"/>
      <c r="L255" s="192"/>
      <c r="M255" s="192"/>
      <c r="N255" s="195"/>
      <c r="O255" s="11"/>
    </row>
    <row r="256" spans="1:15" ht="30.75" customHeight="1" x14ac:dyDescent="0.25">
      <c r="A256" s="6"/>
      <c r="B256" s="38">
        <v>23</v>
      </c>
      <c r="C256" s="194" t="s">
        <v>127</v>
      </c>
      <c r="D256" s="194"/>
      <c r="E256" s="143"/>
      <c r="F256" s="191"/>
      <c r="G256" s="192"/>
      <c r="H256" s="192"/>
      <c r="I256" s="193"/>
      <c r="J256" s="143"/>
      <c r="K256" s="191"/>
      <c r="L256" s="192"/>
      <c r="M256" s="192"/>
      <c r="N256" s="195"/>
      <c r="O256" s="11"/>
    </row>
    <row r="257" spans="1:15" ht="30.75" customHeight="1" x14ac:dyDescent="0.25">
      <c r="A257" s="6"/>
      <c r="B257" s="38">
        <v>24</v>
      </c>
      <c r="C257" s="194" t="s">
        <v>127</v>
      </c>
      <c r="D257" s="194"/>
      <c r="E257" s="143"/>
      <c r="F257" s="191"/>
      <c r="G257" s="192"/>
      <c r="H257" s="192"/>
      <c r="I257" s="193"/>
      <c r="J257" s="143"/>
      <c r="K257" s="191"/>
      <c r="L257" s="192"/>
      <c r="M257" s="192"/>
      <c r="N257" s="195"/>
      <c r="O257" s="11"/>
    </row>
    <row r="258" spans="1:15" ht="30.75" customHeight="1" x14ac:dyDescent="0.25">
      <c r="A258" s="6"/>
      <c r="B258" s="38">
        <v>25</v>
      </c>
      <c r="C258" s="194" t="s">
        <v>127</v>
      </c>
      <c r="D258" s="194"/>
      <c r="E258" s="143"/>
      <c r="F258" s="191"/>
      <c r="G258" s="192"/>
      <c r="H258" s="192"/>
      <c r="I258" s="193"/>
      <c r="J258" s="143"/>
      <c r="K258" s="191"/>
      <c r="L258" s="192"/>
      <c r="M258" s="192"/>
      <c r="N258" s="195"/>
      <c r="O258" s="11"/>
    </row>
    <row r="259" spans="1:15" ht="30.75" customHeight="1" x14ac:dyDescent="0.25">
      <c r="A259" s="6"/>
      <c r="B259" s="38">
        <v>26</v>
      </c>
      <c r="C259" s="194" t="s">
        <v>127</v>
      </c>
      <c r="D259" s="194"/>
      <c r="E259" s="143"/>
      <c r="F259" s="191"/>
      <c r="G259" s="192"/>
      <c r="H259" s="192"/>
      <c r="I259" s="193"/>
      <c r="J259" s="143"/>
      <c r="K259" s="191"/>
      <c r="L259" s="192"/>
      <c r="M259" s="192"/>
      <c r="N259" s="195"/>
      <c r="O259" s="11"/>
    </row>
    <row r="260" spans="1:15" ht="30.75" customHeight="1" x14ac:dyDescent="0.25">
      <c r="A260" s="6"/>
      <c r="B260" s="38">
        <v>27</v>
      </c>
      <c r="C260" s="194" t="s">
        <v>127</v>
      </c>
      <c r="D260" s="194"/>
      <c r="E260" s="143"/>
      <c r="F260" s="191"/>
      <c r="G260" s="192"/>
      <c r="H260" s="192"/>
      <c r="I260" s="193"/>
      <c r="J260" s="143"/>
      <c r="K260" s="191"/>
      <c r="L260" s="192"/>
      <c r="M260" s="192"/>
      <c r="N260" s="195"/>
      <c r="O260" s="11"/>
    </row>
    <row r="261" spans="1:15" ht="30.75" customHeight="1" x14ac:dyDescent="0.25">
      <c r="A261" s="6"/>
      <c r="B261" s="38">
        <v>28</v>
      </c>
      <c r="C261" s="194" t="s">
        <v>127</v>
      </c>
      <c r="D261" s="194"/>
      <c r="E261" s="143"/>
      <c r="F261" s="191"/>
      <c r="G261" s="192"/>
      <c r="H261" s="192"/>
      <c r="I261" s="193"/>
      <c r="J261" s="143"/>
      <c r="K261" s="191"/>
      <c r="L261" s="192"/>
      <c r="M261" s="192"/>
      <c r="N261" s="195"/>
      <c r="O261" s="11"/>
    </row>
    <row r="262" spans="1:15" ht="30.75" customHeight="1" x14ac:dyDescent="0.25">
      <c r="A262" s="6"/>
      <c r="B262" s="38">
        <v>29</v>
      </c>
      <c r="C262" s="194" t="s">
        <v>127</v>
      </c>
      <c r="D262" s="194"/>
      <c r="E262" s="143"/>
      <c r="F262" s="191"/>
      <c r="G262" s="192"/>
      <c r="H262" s="192"/>
      <c r="I262" s="193"/>
      <c r="J262" s="143"/>
      <c r="K262" s="191"/>
      <c r="L262" s="192"/>
      <c r="M262" s="192"/>
      <c r="N262" s="195"/>
      <c r="O262" s="11"/>
    </row>
    <row r="263" spans="1:15" ht="30.75" customHeight="1" thickBot="1" x14ac:dyDescent="0.3">
      <c r="A263" s="6"/>
      <c r="B263" s="39">
        <v>30</v>
      </c>
      <c r="C263" s="212" t="s">
        <v>127</v>
      </c>
      <c r="D263" s="212"/>
      <c r="E263" s="144"/>
      <c r="F263" s="196"/>
      <c r="G263" s="197"/>
      <c r="H263" s="197"/>
      <c r="I263" s="217"/>
      <c r="J263" s="144"/>
      <c r="K263" s="196"/>
      <c r="L263" s="197"/>
      <c r="M263" s="197"/>
      <c r="N263" s="198"/>
      <c r="O263" s="11"/>
    </row>
    <row r="264" spans="1:15" ht="15.75" thickBot="1" x14ac:dyDescent="0.3">
      <c r="A264" s="6"/>
      <c r="B264" s="8"/>
      <c r="C264" s="8"/>
      <c r="D264" s="8"/>
      <c r="E264" s="8"/>
      <c r="F264" s="8"/>
      <c r="G264" s="8"/>
      <c r="H264" s="8"/>
      <c r="I264" s="8"/>
      <c r="J264" s="8"/>
      <c r="K264" s="8"/>
      <c r="L264" s="8"/>
      <c r="M264" s="8"/>
      <c r="N264" s="8"/>
      <c r="O264" s="11"/>
    </row>
    <row r="265" spans="1:15" ht="30.75" customHeight="1" thickBot="1" x14ac:dyDescent="0.3">
      <c r="A265" s="6"/>
      <c r="B265" s="218" t="s">
        <v>148</v>
      </c>
      <c r="C265" s="219"/>
      <c r="D265" s="219"/>
      <c r="E265" s="219"/>
      <c r="F265" s="219"/>
      <c r="G265" s="219"/>
      <c r="H265" s="219"/>
      <c r="I265" s="228"/>
      <c r="J265" s="228"/>
      <c r="K265" s="228"/>
      <c r="L265" s="228"/>
      <c r="M265" s="228"/>
      <c r="N265" s="229"/>
      <c r="O265" s="11"/>
    </row>
    <row r="266" spans="1:15" ht="30.75" customHeight="1" thickBot="1" x14ac:dyDescent="0.3">
      <c r="A266" s="6"/>
      <c r="B266" s="236" t="s">
        <v>83</v>
      </c>
      <c r="C266" s="222" t="s">
        <v>116</v>
      </c>
      <c r="D266" s="224"/>
      <c r="E266" s="224"/>
      <c r="F266" s="223"/>
      <c r="G266" s="238" t="s">
        <v>115</v>
      </c>
      <c r="H266" s="240" t="s">
        <v>120</v>
      </c>
      <c r="I266" s="241"/>
      <c r="J266" s="241"/>
      <c r="K266" s="241"/>
      <c r="L266" s="241"/>
      <c r="M266" s="242"/>
      <c r="N266" s="238"/>
      <c r="O266" s="11"/>
    </row>
    <row r="267" spans="1:15" ht="48" customHeight="1" x14ac:dyDescent="0.25">
      <c r="A267" s="6"/>
      <c r="B267" s="237"/>
      <c r="C267" s="20">
        <v>1</v>
      </c>
      <c r="D267" s="20">
        <v>2</v>
      </c>
      <c r="E267" s="20">
        <v>3</v>
      </c>
      <c r="F267" s="20">
        <v>4</v>
      </c>
      <c r="G267" s="239"/>
      <c r="H267" s="42" t="s">
        <v>117</v>
      </c>
      <c r="I267" s="44" t="s">
        <v>118</v>
      </c>
      <c r="J267" s="42" t="s">
        <v>114</v>
      </c>
      <c r="K267" s="41" t="s">
        <v>94</v>
      </c>
      <c r="L267" s="60" t="s">
        <v>119</v>
      </c>
      <c r="M267" s="243" t="s">
        <v>152</v>
      </c>
      <c r="N267" s="227"/>
      <c r="O267" s="11"/>
    </row>
    <row r="268" spans="1:15" s="58" customFormat="1" ht="30.75" customHeight="1" x14ac:dyDescent="0.25">
      <c r="A268" s="56"/>
      <c r="B268" s="92">
        <v>1</v>
      </c>
      <c r="C268" s="126">
        <v>0</v>
      </c>
      <c r="D268" s="126">
        <f>1+1+1+1+2+1+1+2+1+1+2+1+2+2+1+2+1</f>
        <v>23</v>
      </c>
      <c r="E268" s="126">
        <f>1</f>
        <v>1</v>
      </c>
      <c r="F268" s="126">
        <f>1+1</f>
        <v>2</v>
      </c>
      <c r="G268" s="65">
        <f>SUM(C268:F268)</f>
        <v>26</v>
      </c>
      <c r="H268" s="128">
        <v>8</v>
      </c>
      <c r="I268" s="130">
        <v>0.43</v>
      </c>
      <c r="J268" s="94">
        <f>+H268*G268</f>
        <v>208</v>
      </c>
      <c r="K268" s="94">
        <f>+I268*G268</f>
        <v>11.18</v>
      </c>
      <c r="L268" s="77">
        <f>+SUM(J268:K268)</f>
        <v>219.18</v>
      </c>
      <c r="M268" s="244">
        <v>4</v>
      </c>
      <c r="N268" s="245"/>
      <c r="O268" s="57"/>
    </row>
    <row r="269" spans="1:15" s="58" customFormat="1" ht="30.75" customHeight="1" x14ac:dyDescent="0.25">
      <c r="A269" s="56"/>
      <c r="B269" s="93">
        <v>2</v>
      </c>
      <c r="C269" s="127">
        <f>1+1+1+1+1+1+1+1</f>
        <v>8</v>
      </c>
      <c r="D269" s="127">
        <f>1+1+1+1+1+1+1+1+1+1+1+1+1+1+1+1+1+1+1+1+1+1+1</f>
        <v>23</v>
      </c>
      <c r="E269" s="127">
        <f>1+1+1+1+1+1+1+1+1+1+1+1+1</f>
        <v>13</v>
      </c>
      <c r="F269" s="127">
        <f>1+1</f>
        <v>2</v>
      </c>
      <c r="G269" s="65">
        <f t="shared" ref="G269:G273" si="28">SUM(C269:F269)</f>
        <v>46</v>
      </c>
      <c r="H269" s="128">
        <v>6</v>
      </c>
      <c r="I269" s="130">
        <v>0.43</v>
      </c>
      <c r="J269" s="94">
        <f>+H269*G269</f>
        <v>276</v>
      </c>
      <c r="K269" s="94">
        <f>+I269*G269</f>
        <v>19.78</v>
      </c>
      <c r="L269" s="77">
        <f t="shared" ref="L269:L273" si="29">+SUM(J269:K269)</f>
        <v>295.77999999999997</v>
      </c>
      <c r="M269" s="244">
        <v>3.5</v>
      </c>
      <c r="N269" s="245"/>
      <c r="O269" s="57"/>
    </row>
    <row r="270" spans="1:15" s="58" customFormat="1" ht="30.75" customHeight="1" x14ac:dyDescent="0.25">
      <c r="A270" s="56"/>
      <c r="B270" s="93">
        <v>3</v>
      </c>
      <c r="C270" s="127">
        <f>1+1+1+1+1+1+1+1+1+1+1+1+1+1+1+1+1+1+1+1+1+1+1</f>
        <v>23</v>
      </c>
      <c r="D270" s="127">
        <f>1+1+1+1+1+1+1+1+1+1+1+1+1+1+1+1+1+1+1+1+1+1+1+1+1+1+1+1+1+1+1+1+1+1+1+1+1+1+1+1+1+1+1+1+1+1</f>
        <v>46</v>
      </c>
      <c r="E270" s="127">
        <f>1+1+1+1+1+1+1</f>
        <v>7</v>
      </c>
      <c r="F270" s="127">
        <f>1+1+1+1+3+1</f>
        <v>8</v>
      </c>
      <c r="G270" s="65">
        <f t="shared" si="28"/>
        <v>84</v>
      </c>
      <c r="H270" s="131">
        <v>4</v>
      </c>
      <c r="I270" s="130">
        <v>0.43</v>
      </c>
      <c r="J270" s="94">
        <f>+H270*G270</f>
        <v>336</v>
      </c>
      <c r="K270" s="94">
        <f>+I270*G270</f>
        <v>36.119999999999997</v>
      </c>
      <c r="L270" s="77">
        <f t="shared" si="29"/>
        <v>372.12</v>
      </c>
      <c r="M270" s="244">
        <v>3</v>
      </c>
      <c r="N270" s="245"/>
      <c r="O270" s="57"/>
    </row>
    <row r="271" spans="1:15" s="58" customFormat="1" ht="30.75" customHeight="1" x14ac:dyDescent="0.25">
      <c r="A271" s="56"/>
      <c r="B271" s="93">
        <v>4</v>
      </c>
      <c r="C271" s="127">
        <v>0</v>
      </c>
      <c r="D271" s="127">
        <v>1</v>
      </c>
      <c r="E271" s="127">
        <v>0</v>
      </c>
      <c r="F271" s="127">
        <v>0</v>
      </c>
      <c r="G271" s="65">
        <f>SUM(C271:F271)</f>
        <v>1</v>
      </c>
      <c r="H271" s="128">
        <v>3</v>
      </c>
      <c r="I271" s="130">
        <v>0.43</v>
      </c>
      <c r="J271" s="94">
        <f>+H271*G271</f>
        <v>3</v>
      </c>
      <c r="K271" s="94">
        <f>+I271*G271</f>
        <v>0.43</v>
      </c>
      <c r="L271" s="77">
        <f t="shared" si="29"/>
        <v>3.43</v>
      </c>
      <c r="M271" s="244">
        <v>2.5</v>
      </c>
      <c r="N271" s="245"/>
      <c r="O271" s="57"/>
    </row>
    <row r="272" spans="1:15" s="58" customFormat="1" ht="30.75" customHeight="1" x14ac:dyDescent="0.25">
      <c r="A272" s="56"/>
      <c r="B272" s="93">
        <v>5</v>
      </c>
      <c r="C272" s="127">
        <v>0</v>
      </c>
      <c r="D272" s="127">
        <v>0</v>
      </c>
      <c r="E272" s="127">
        <v>0</v>
      </c>
      <c r="F272" s="127">
        <v>0</v>
      </c>
      <c r="G272" s="65">
        <f t="shared" si="28"/>
        <v>0</v>
      </c>
      <c r="H272" s="128">
        <v>2</v>
      </c>
      <c r="I272" s="130">
        <v>0.43</v>
      </c>
      <c r="J272" s="94">
        <f>+H272*G272</f>
        <v>0</v>
      </c>
      <c r="K272" s="94">
        <f>+I272*G272</f>
        <v>0</v>
      </c>
      <c r="L272" s="77">
        <f t="shared" si="29"/>
        <v>0</v>
      </c>
      <c r="M272" s="244">
        <v>1</v>
      </c>
      <c r="N272" s="245"/>
      <c r="O272" s="57"/>
    </row>
    <row r="273" spans="1:15" s="58" customFormat="1" ht="30.75" customHeight="1" thickBot="1" x14ac:dyDescent="0.3">
      <c r="A273" s="56"/>
      <c r="B273" s="43" t="s">
        <v>13</v>
      </c>
      <c r="C273" s="64">
        <f>+SUM(C268:C272)</f>
        <v>31</v>
      </c>
      <c r="D273" s="64">
        <f>+SUM(D268:D272)</f>
        <v>93</v>
      </c>
      <c r="E273" s="64">
        <f>+SUM(E268:E272)</f>
        <v>21</v>
      </c>
      <c r="F273" s="64">
        <f>+SUM(F268:F272)</f>
        <v>12</v>
      </c>
      <c r="G273" s="65">
        <f t="shared" si="28"/>
        <v>157</v>
      </c>
      <c r="H273" s="67">
        <f>+IFERROR(AVERAGE(H268:H272),0)</f>
        <v>4.5999999999999996</v>
      </c>
      <c r="I273" s="70">
        <f>+IFERROR(AVERAGE(I268:I272),0)</f>
        <v>0.43</v>
      </c>
      <c r="J273" s="67">
        <f>+SUM(J268:J272)</f>
        <v>823</v>
      </c>
      <c r="K273" s="69">
        <f>+SUM(K268:K272)</f>
        <v>67.510000000000005</v>
      </c>
      <c r="L273" s="77">
        <f t="shared" si="29"/>
        <v>890.51</v>
      </c>
      <c r="M273" s="354">
        <f>+SUM(M268:N272)</f>
        <v>14</v>
      </c>
      <c r="N273" s="355"/>
      <c r="O273" s="57"/>
    </row>
    <row r="274" spans="1:15" ht="25.5" customHeight="1" x14ac:dyDescent="0.25">
      <c r="A274" s="6"/>
      <c r="B274" s="29" t="s">
        <v>23</v>
      </c>
      <c r="C274" s="3"/>
      <c r="D274" s="3"/>
      <c r="E274" s="3"/>
      <c r="F274" s="3"/>
      <c r="G274" s="3"/>
      <c r="H274" s="30" t="s">
        <v>54</v>
      </c>
      <c r="I274" s="31"/>
      <c r="J274" s="3"/>
      <c r="K274" s="3"/>
      <c r="L274" s="3"/>
      <c r="M274" s="2"/>
      <c r="N274" s="33"/>
      <c r="O274" s="11"/>
    </row>
    <row r="275" spans="1:15" ht="25.5" customHeight="1" x14ac:dyDescent="0.25">
      <c r="A275" s="6"/>
      <c r="B275" s="230"/>
      <c r="C275" s="231"/>
      <c r="D275" s="231"/>
      <c r="E275" s="231"/>
      <c r="F275" s="231"/>
      <c r="G275" s="232"/>
      <c r="H275" s="18"/>
      <c r="I275" s="2"/>
      <c r="J275" s="2"/>
      <c r="K275" s="2"/>
      <c r="L275" s="2"/>
      <c r="M275" s="2"/>
      <c r="N275" s="33"/>
      <c r="O275" s="11"/>
    </row>
    <row r="276" spans="1:15" ht="25.5" customHeight="1" x14ac:dyDescent="0.25">
      <c r="A276" s="6"/>
      <c r="B276" s="230"/>
      <c r="C276" s="231"/>
      <c r="D276" s="231"/>
      <c r="E276" s="231"/>
      <c r="F276" s="231"/>
      <c r="G276" s="232"/>
      <c r="H276" s="18"/>
      <c r="I276" s="2"/>
      <c r="J276" s="2"/>
      <c r="K276" s="2"/>
      <c r="L276" s="2"/>
      <c r="M276" s="2"/>
      <c r="N276" s="33"/>
      <c r="O276" s="11"/>
    </row>
    <row r="277" spans="1:15" ht="25.5" customHeight="1" x14ac:dyDescent="0.25">
      <c r="A277" s="6"/>
      <c r="B277" s="230"/>
      <c r="C277" s="231"/>
      <c r="D277" s="231"/>
      <c r="E277" s="231"/>
      <c r="F277" s="231"/>
      <c r="G277" s="232"/>
      <c r="H277" s="18"/>
      <c r="I277" s="2"/>
      <c r="J277" s="2"/>
      <c r="K277" s="2"/>
      <c r="L277" s="2"/>
      <c r="M277" s="2"/>
      <c r="N277" s="33"/>
      <c r="O277" s="11"/>
    </row>
    <row r="278" spans="1:15" ht="25.5" customHeight="1" x14ac:dyDescent="0.25">
      <c r="A278" s="6"/>
      <c r="B278" s="230"/>
      <c r="C278" s="231"/>
      <c r="D278" s="231"/>
      <c r="E278" s="231"/>
      <c r="F278" s="231"/>
      <c r="G278" s="232"/>
      <c r="H278" s="18"/>
      <c r="I278" s="2"/>
      <c r="J278" s="2"/>
      <c r="K278" s="2"/>
      <c r="L278" s="2"/>
      <c r="M278" s="2"/>
      <c r="N278" s="33"/>
      <c r="O278" s="11"/>
    </row>
    <row r="279" spans="1:15" ht="25.5" customHeight="1" x14ac:dyDescent="0.25">
      <c r="A279" s="6"/>
      <c r="B279" s="230"/>
      <c r="C279" s="231"/>
      <c r="D279" s="231"/>
      <c r="E279" s="231"/>
      <c r="F279" s="231"/>
      <c r="G279" s="232"/>
      <c r="H279" s="18"/>
      <c r="I279" s="2"/>
      <c r="J279" s="2"/>
      <c r="K279" s="2"/>
      <c r="L279" s="2"/>
      <c r="M279" s="2"/>
      <c r="N279" s="33"/>
      <c r="O279" s="11"/>
    </row>
    <row r="280" spans="1:15" ht="25.5" customHeight="1" x14ac:dyDescent="0.25">
      <c r="A280" s="6"/>
      <c r="B280" s="230"/>
      <c r="C280" s="231"/>
      <c r="D280" s="231"/>
      <c r="E280" s="231"/>
      <c r="F280" s="231"/>
      <c r="G280" s="232"/>
      <c r="H280" s="18"/>
      <c r="I280" s="2"/>
      <c r="J280" s="2"/>
      <c r="K280" s="2"/>
      <c r="L280" s="2"/>
      <c r="M280" s="2"/>
      <c r="N280" s="33"/>
      <c r="O280" s="11"/>
    </row>
    <row r="281" spans="1:15" ht="25.5" customHeight="1" x14ac:dyDescent="0.25">
      <c r="A281" s="6"/>
      <c r="B281" s="230"/>
      <c r="C281" s="231"/>
      <c r="D281" s="231"/>
      <c r="E281" s="231"/>
      <c r="F281" s="231"/>
      <c r="G281" s="232"/>
      <c r="H281" s="18"/>
      <c r="I281" s="2"/>
      <c r="J281" s="2"/>
      <c r="K281" s="2"/>
      <c r="L281" s="2"/>
      <c r="M281" s="2"/>
      <c r="N281" s="33"/>
      <c r="O281" s="11"/>
    </row>
    <row r="282" spans="1:15" ht="25.5" customHeight="1" x14ac:dyDescent="0.25">
      <c r="A282" s="6"/>
      <c r="B282" s="230"/>
      <c r="C282" s="231"/>
      <c r="D282" s="231"/>
      <c r="E282" s="231"/>
      <c r="F282" s="231"/>
      <c r="G282" s="232"/>
      <c r="H282" s="18"/>
      <c r="I282" s="2"/>
      <c r="J282" s="2"/>
      <c r="K282" s="2"/>
      <c r="L282" s="2"/>
      <c r="M282" s="2"/>
      <c r="N282" s="33"/>
      <c r="O282" s="11"/>
    </row>
    <row r="283" spans="1:15" ht="25.5" customHeight="1" x14ac:dyDescent="0.25">
      <c r="A283" s="6"/>
      <c r="B283" s="230"/>
      <c r="C283" s="231"/>
      <c r="D283" s="231"/>
      <c r="E283" s="231"/>
      <c r="F283" s="231"/>
      <c r="G283" s="232"/>
      <c r="H283" s="18"/>
      <c r="I283" s="2"/>
      <c r="J283" s="2"/>
      <c r="K283" s="2"/>
      <c r="L283" s="2"/>
      <c r="M283" s="2"/>
      <c r="N283" s="33"/>
      <c r="O283" s="11"/>
    </row>
    <row r="284" spans="1:15" ht="25.5" customHeight="1" x14ac:dyDescent="0.25">
      <c r="A284" s="6"/>
      <c r="B284" s="230"/>
      <c r="C284" s="231"/>
      <c r="D284" s="231"/>
      <c r="E284" s="231"/>
      <c r="F284" s="231"/>
      <c r="G284" s="232"/>
      <c r="H284" s="18"/>
      <c r="I284" s="2"/>
      <c r="J284" s="2"/>
      <c r="K284" s="2"/>
      <c r="L284" s="2"/>
      <c r="M284" s="2"/>
      <c r="N284" s="33"/>
      <c r="O284" s="11"/>
    </row>
    <row r="285" spans="1:15" ht="25.5" customHeight="1" x14ac:dyDescent="0.25">
      <c r="A285" s="6"/>
      <c r="B285" s="230"/>
      <c r="C285" s="231"/>
      <c r="D285" s="231"/>
      <c r="E285" s="231"/>
      <c r="F285" s="231"/>
      <c r="G285" s="232"/>
      <c r="H285" s="18"/>
      <c r="I285" s="2"/>
      <c r="J285" s="2"/>
      <c r="K285" s="2"/>
      <c r="L285" s="2"/>
      <c r="M285" s="2"/>
      <c r="N285" s="33"/>
      <c r="O285" s="11"/>
    </row>
    <row r="286" spans="1:15" ht="25.5" customHeight="1" thickBot="1" x14ac:dyDescent="0.3">
      <c r="A286" s="6"/>
      <c r="B286" s="233"/>
      <c r="C286" s="234"/>
      <c r="D286" s="234"/>
      <c r="E286" s="234"/>
      <c r="F286" s="234"/>
      <c r="G286" s="235"/>
      <c r="H286" s="35"/>
      <c r="I286" s="34"/>
      <c r="J286" s="34"/>
      <c r="K286" s="34"/>
      <c r="L286" s="34"/>
      <c r="M286" s="34"/>
      <c r="N286" s="36"/>
      <c r="O286" s="11"/>
    </row>
    <row r="287" spans="1:15" ht="15.75" thickBot="1" x14ac:dyDescent="0.3">
      <c r="A287" s="6"/>
      <c r="B287" s="8"/>
      <c r="C287" s="8"/>
      <c r="D287" s="8"/>
      <c r="E287" s="8"/>
      <c r="F287" s="8"/>
      <c r="G287" s="8"/>
      <c r="H287" s="8"/>
      <c r="I287" s="8"/>
      <c r="J287" s="8"/>
      <c r="K287" s="8"/>
      <c r="L287" s="8"/>
      <c r="M287" s="8"/>
      <c r="N287" s="8"/>
      <c r="O287" s="11"/>
    </row>
    <row r="288" spans="1:15" ht="30.75" customHeight="1" thickBot="1" x14ac:dyDescent="0.3">
      <c r="A288" s="6"/>
      <c r="B288" s="218" t="s">
        <v>149</v>
      </c>
      <c r="C288" s="219"/>
      <c r="D288" s="219"/>
      <c r="E288" s="219"/>
      <c r="F288" s="219"/>
      <c r="G288" s="219"/>
      <c r="H288" s="219"/>
      <c r="I288" s="219"/>
      <c r="J288" s="219"/>
      <c r="K288" s="219"/>
      <c r="L288" s="219"/>
      <c r="M288" s="219"/>
      <c r="N288" s="220"/>
      <c r="O288" s="11"/>
    </row>
    <row r="289" spans="1:18" ht="48" customHeight="1" x14ac:dyDescent="0.25">
      <c r="A289" s="6"/>
      <c r="B289" s="90" t="s">
        <v>150</v>
      </c>
      <c r="C289" s="221" t="s">
        <v>55</v>
      </c>
      <c r="D289" s="221"/>
      <c r="E289" s="86" t="s">
        <v>56</v>
      </c>
      <c r="F289" s="86" t="s">
        <v>89</v>
      </c>
      <c r="G289" s="222" t="s">
        <v>172</v>
      </c>
      <c r="H289" s="223" t="s">
        <v>57</v>
      </c>
      <c r="I289" s="222" t="s">
        <v>173</v>
      </c>
      <c r="J289" s="224"/>
      <c r="K289" s="225" t="s">
        <v>161</v>
      </c>
      <c r="L289" s="226"/>
      <c r="M289" s="223" t="s">
        <v>162</v>
      </c>
      <c r="N289" s="227"/>
      <c r="O289" s="11"/>
    </row>
    <row r="290" spans="1:18" ht="30.75" customHeight="1" x14ac:dyDescent="0.25">
      <c r="A290" s="6"/>
      <c r="B290" s="84">
        <v>1</v>
      </c>
      <c r="C290" s="194" t="s">
        <v>368</v>
      </c>
      <c r="D290" s="194"/>
      <c r="E290" s="141">
        <v>322</v>
      </c>
      <c r="F290" s="141">
        <v>176</v>
      </c>
      <c r="G290" s="205">
        <v>1</v>
      </c>
      <c r="H290" s="206"/>
      <c r="I290" s="205">
        <v>1</v>
      </c>
      <c r="J290" s="207"/>
      <c r="K290" s="208" t="s">
        <v>341</v>
      </c>
      <c r="L290" s="195"/>
      <c r="M290" s="192" t="s">
        <v>341</v>
      </c>
      <c r="N290" s="195"/>
      <c r="O290" s="11"/>
    </row>
    <row r="291" spans="1:18" ht="30.75" customHeight="1" x14ac:dyDescent="0.25">
      <c r="A291" s="6"/>
      <c r="B291" s="84">
        <v>2</v>
      </c>
      <c r="C291" s="194"/>
      <c r="D291" s="194"/>
      <c r="E291" s="141"/>
      <c r="F291" s="141"/>
      <c r="G291" s="205"/>
      <c r="H291" s="206"/>
      <c r="I291" s="205"/>
      <c r="J291" s="207"/>
      <c r="K291" s="208"/>
      <c r="L291" s="195"/>
      <c r="M291" s="192"/>
      <c r="N291" s="195"/>
      <c r="O291" s="11"/>
    </row>
    <row r="292" spans="1:18" ht="30.75" customHeight="1" x14ac:dyDescent="0.25">
      <c r="A292" s="6"/>
      <c r="B292" s="84">
        <v>3</v>
      </c>
      <c r="C292" s="194"/>
      <c r="D292" s="194"/>
      <c r="E292" s="141"/>
      <c r="F292" s="141"/>
      <c r="G292" s="205"/>
      <c r="H292" s="206"/>
      <c r="I292" s="205"/>
      <c r="J292" s="207"/>
      <c r="K292" s="208"/>
      <c r="L292" s="195"/>
      <c r="M292" s="192"/>
      <c r="N292" s="195"/>
      <c r="O292" s="11"/>
    </row>
    <row r="293" spans="1:18" ht="30.75" customHeight="1" x14ac:dyDescent="0.25">
      <c r="A293" s="6"/>
      <c r="B293" s="84">
        <v>4</v>
      </c>
      <c r="C293" s="194"/>
      <c r="D293" s="194"/>
      <c r="E293" s="141"/>
      <c r="F293" s="141"/>
      <c r="G293" s="205"/>
      <c r="H293" s="206"/>
      <c r="I293" s="205"/>
      <c r="J293" s="207"/>
      <c r="K293" s="208"/>
      <c r="L293" s="195"/>
      <c r="M293" s="192"/>
      <c r="N293" s="195"/>
      <c r="O293" s="11"/>
    </row>
    <row r="294" spans="1:18" ht="30.75" customHeight="1" x14ac:dyDescent="0.25">
      <c r="A294" s="6"/>
      <c r="B294" s="84">
        <v>5</v>
      </c>
      <c r="C294" s="194"/>
      <c r="D294" s="194"/>
      <c r="E294" s="141"/>
      <c r="F294" s="141"/>
      <c r="G294" s="205"/>
      <c r="H294" s="206"/>
      <c r="I294" s="205"/>
      <c r="J294" s="207"/>
      <c r="K294" s="208"/>
      <c r="L294" s="195"/>
      <c r="M294" s="192"/>
      <c r="N294" s="195"/>
      <c r="O294" s="11"/>
    </row>
    <row r="295" spans="1:18" ht="30.75" customHeight="1" x14ac:dyDescent="0.25">
      <c r="A295" s="6"/>
      <c r="B295" s="84">
        <v>6</v>
      </c>
      <c r="C295" s="194"/>
      <c r="D295" s="194"/>
      <c r="E295" s="141"/>
      <c r="F295" s="141"/>
      <c r="G295" s="145"/>
      <c r="H295" s="146"/>
      <c r="I295" s="145"/>
      <c r="J295" s="147"/>
      <c r="K295" s="148"/>
      <c r="L295" s="149"/>
      <c r="M295" s="150"/>
      <c r="N295" s="149"/>
      <c r="O295" s="11"/>
    </row>
    <row r="296" spans="1:18" ht="30.75" customHeight="1" x14ac:dyDescent="0.25">
      <c r="A296" s="6"/>
      <c r="B296" s="84">
        <v>7</v>
      </c>
      <c r="C296" s="194"/>
      <c r="D296" s="194"/>
      <c r="E296" s="141"/>
      <c r="F296" s="141"/>
      <c r="G296" s="145"/>
      <c r="H296" s="146"/>
      <c r="I296" s="145"/>
      <c r="J296" s="147"/>
      <c r="K296" s="148"/>
      <c r="L296" s="149"/>
      <c r="M296" s="150"/>
      <c r="N296" s="149"/>
      <c r="O296" s="11"/>
    </row>
    <row r="297" spans="1:18" ht="30.75" customHeight="1" x14ac:dyDescent="0.25">
      <c r="A297" s="6"/>
      <c r="B297" s="84">
        <v>8</v>
      </c>
      <c r="C297" s="194"/>
      <c r="D297" s="194"/>
      <c r="E297" s="141"/>
      <c r="F297" s="141"/>
      <c r="G297" s="145"/>
      <c r="H297" s="146"/>
      <c r="I297" s="145"/>
      <c r="J297" s="147"/>
      <c r="K297" s="148"/>
      <c r="L297" s="149"/>
      <c r="M297" s="150"/>
      <c r="N297" s="149"/>
      <c r="O297" s="11"/>
    </row>
    <row r="298" spans="1:18" ht="30.75" customHeight="1" x14ac:dyDescent="0.25">
      <c r="A298" s="6"/>
      <c r="B298" s="84">
        <v>9</v>
      </c>
      <c r="C298" s="194"/>
      <c r="D298" s="194"/>
      <c r="E298" s="141"/>
      <c r="F298" s="141"/>
      <c r="G298" s="205"/>
      <c r="H298" s="206"/>
      <c r="I298" s="205"/>
      <c r="J298" s="207"/>
      <c r="K298" s="208"/>
      <c r="L298" s="195"/>
      <c r="M298" s="192"/>
      <c r="N298" s="195"/>
      <c r="O298" s="11"/>
    </row>
    <row r="299" spans="1:18" ht="30.75" customHeight="1" x14ac:dyDescent="0.25">
      <c r="A299" s="6"/>
      <c r="B299" s="84">
        <v>10</v>
      </c>
      <c r="C299" s="194"/>
      <c r="D299" s="194"/>
      <c r="E299" s="141"/>
      <c r="F299" s="141"/>
      <c r="G299" s="205"/>
      <c r="H299" s="206"/>
      <c r="I299" s="205"/>
      <c r="J299" s="207"/>
      <c r="K299" s="208"/>
      <c r="L299" s="195"/>
      <c r="M299" s="192"/>
      <c r="N299" s="195"/>
      <c r="O299" s="11"/>
    </row>
    <row r="300" spans="1:18" ht="30.75" customHeight="1" x14ac:dyDescent="0.25">
      <c r="A300" s="6"/>
      <c r="B300" s="95">
        <v>11</v>
      </c>
      <c r="C300" s="194"/>
      <c r="D300" s="194"/>
      <c r="E300" s="151"/>
      <c r="F300" s="151"/>
      <c r="G300" s="152"/>
      <c r="H300" s="153"/>
      <c r="I300" s="152"/>
      <c r="J300" s="154"/>
      <c r="K300" s="155"/>
      <c r="L300" s="156"/>
      <c r="M300" s="157"/>
      <c r="N300" s="156"/>
      <c r="O300" s="11"/>
    </row>
    <row r="301" spans="1:18" ht="30.75" customHeight="1" thickBot="1" x14ac:dyDescent="0.3">
      <c r="A301" s="6"/>
      <c r="B301" s="85">
        <v>12</v>
      </c>
      <c r="C301" s="212"/>
      <c r="D301" s="212"/>
      <c r="E301" s="142"/>
      <c r="F301" s="142"/>
      <c r="G301" s="213"/>
      <c r="H301" s="214"/>
      <c r="I301" s="213"/>
      <c r="J301" s="215"/>
      <c r="K301" s="216"/>
      <c r="L301" s="198"/>
      <c r="M301" s="197"/>
      <c r="N301" s="198"/>
      <c r="O301" s="11"/>
    </row>
    <row r="302" spans="1:18" ht="27.75" customHeight="1" thickBot="1" x14ac:dyDescent="0.3">
      <c r="A302" s="6"/>
      <c r="B302" s="209" t="s">
        <v>151</v>
      </c>
      <c r="C302" s="210"/>
      <c r="D302" s="210"/>
      <c r="E302" s="210"/>
      <c r="F302" s="210"/>
      <c r="G302" s="210"/>
      <c r="H302" s="210"/>
      <c r="I302" s="210"/>
      <c r="J302" s="210"/>
      <c r="K302" s="210"/>
      <c r="L302" s="210"/>
      <c r="M302" s="210"/>
      <c r="N302" s="211"/>
      <c r="O302" s="11"/>
      <c r="R302" s="37"/>
    </row>
    <row r="303" spans="1:18" ht="25.5" customHeight="1" x14ac:dyDescent="0.25">
      <c r="A303" s="6"/>
      <c r="B303" s="40" t="s">
        <v>158</v>
      </c>
      <c r="C303" s="2"/>
      <c r="D303" s="2"/>
      <c r="E303" s="2"/>
      <c r="F303" s="2"/>
      <c r="G303" s="21"/>
      <c r="H303" s="21"/>
      <c r="I303" s="21"/>
      <c r="J303" s="2"/>
      <c r="K303" s="2"/>
      <c r="L303" s="2"/>
      <c r="M303" s="2"/>
      <c r="N303" s="33"/>
      <c r="O303" s="11"/>
    </row>
    <row r="304" spans="1:18" ht="25.5" customHeight="1" x14ac:dyDescent="0.25">
      <c r="A304" s="6"/>
      <c r="B304" s="199"/>
      <c r="C304" s="200"/>
      <c r="D304" s="200"/>
      <c r="E304" s="200"/>
      <c r="F304" s="200"/>
      <c r="G304" s="200"/>
      <c r="H304" s="200"/>
      <c r="I304" s="200"/>
      <c r="J304" s="200"/>
      <c r="K304" s="200"/>
      <c r="L304" s="200"/>
      <c r="M304" s="200"/>
      <c r="N304" s="201"/>
      <c r="O304" s="11"/>
    </row>
    <row r="305" spans="1:15" ht="25.5" customHeight="1" x14ac:dyDescent="0.25">
      <c r="A305" s="6"/>
      <c r="B305" s="199"/>
      <c r="C305" s="200"/>
      <c r="D305" s="200"/>
      <c r="E305" s="200"/>
      <c r="F305" s="200"/>
      <c r="G305" s="200"/>
      <c r="H305" s="200"/>
      <c r="I305" s="200"/>
      <c r="J305" s="200"/>
      <c r="K305" s="200"/>
      <c r="L305" s="200"/>
      <c r="M305" s="200"/>
      <c r="N305" s="201"/>
      <c r="O305" s="11"/>
    </row>
    <row r="306" spans="1:15" ht="25.5" customHeight="1" x14ac:dyDescent="0.25">
      <c r="A306" s="6"/>
      <c r="B306" s="199"/>
      <c r="C306" s="200"/>
      <c r="D306" s="200"/>
      <c r="E306" s="200"/>
      <c r="F306" s="200"/>
      <c r="G306" s="200"/>
      <c r="H306" s="200"/>
      <c r="I306" s="200"/>
      <c r="J306" s="200"/>
      <c r="K306" s="200"/>
      <c r="L306" s="200"/>
      <c r="M306" s="200"/>
      <c r="N306" s="201"/>
      <c r="O306" s="11"/>
    </row>
    <row r="307" spans="1:15" ht="25.5" customHeight="1" x14ac:dyDescent="0.25">
      <c r="A307" s="6"/>
      <c r="B307" s="199"/>
      <c r="C307" s="200"/>
      <c r="D307" s="200"/>
      <c r="E307" s="200"/>
      <c r="F307" s="200"/>
      <c r="G307" s="200"/>
      <c r="H307" s="200"/>
      <c r="I307" s="200"/>
      <c r="J307" s="200"/>
      <c r="K307" s="200"/>
      <c r="L307" s="200"/>
      <c r="M307" s="200"/>
      <c r="N307" s="201"/>
      <c r="O307" s="11"/>
    </row>
    <row r="308" spans="1:15" ht="25.5" customHeight="1" x14ac:dyDescent="0.25">
      <c r="A308" s="6"/>
      <c r="B308" s="199"/>
      <c r="C308" s="200"/>
      <c r="D308" s="200"/>
      <c r="E308" s="200"/>
      <c r="F308" s="200"/>
      <c r="G308" s="200"/>
      <c r="H308" s="200"/>
      <c r="I308" s="200"/>
      <c r="J308" s="200"/>
      <c r="K308" s="200"/>
      <c r="L308" s="200"/>
      <c r="M308" s="200"/>
      <c r="N308" s="201"/>
      <c r="O308" s="11"/>
    </row>
    <row r="309" spans="1:15" ht="25.5" customHeight="1" x14ac:dyDescent="0.25">
      <c r="A309" s="6"/>
      <c r="B309" s="199"/>
      <c r="C309" s="200"/>
      <c r="D309" s="200"/>
      <c r="E309" s="200"/>
      <c r="F309" s="200"/>
      <c r="G309" s="200"/>
      <c r="H309" s="200"/>
      <c r="I309" s="200"/>
      <c r="J309" s="200"/>
      <c r="K309" s="200"/>
      <c r="L309" s="200"/>
      <c r="M309" s="200"/>
      <c r="N309" s="201"/>
      <c r="O309" s="11"/>
    </row>
    <row r="310" spans="1:15" ht="25.5" customHeight="1" x14ac:dyDescent="0.25">
      <c r="A310" s="6"/>
      <c r="B310" s="199"/>
      <c r="C310" s="200"/>
      <c r="D310" s="200"/>
      <c r="E310" s="200"/>
      <c r="F310" s="200"/>
      <c r="G310" s="200"/>
      <c r="H310" s="200"/>
      <c r="I310" s="200"/>
      <c r="J310" s="200"/>
      <c r="K310" s="200"/>
      <c r="L310" s="200"/>
      <c r="M310" s="200"/>
      <c r="N310" s="201"/>
      <c r="O310" s="11"/>
    </row>
    <row r="311" spans="1:15" ht="25.5" customHeight="1" x14ac:dyDescent="0.25">
      <c r="A311" s="6"/>
      <c r="B311" s="199"/>
      <c r="C311" s="200"/>
      <c r="D311" s="200"/>
      <c r="E311" s="200"/>
      <c r="F311" s="200"/>
      <c r="G311" s="200"/>
      <c r="H311" s="200"/>
      <c r="I311" s="200"/>
      <c r="J311" s="200"/>
      <c r="K311" s="200"/>
      <c r="L311" s="200"/>
      <c r="M311" s="200"/>
      <c r="N311" s="201"/>
      <c r="O311" s="11"/>
    </row>
    <row r="312" spans="1:15" ht="25.5" customHeight="1" x14ac:dyDescent="0.25">
      <c r="A312" s="6"/>
      <c r="B312" s="199"/>
      <c r="C312" s="200"/>
      <c r="D312" s="200"/>
      <c r="E312" s="200"/>
      <c r="F312" s="200"/>
      <c r="G312" s="200"/>
      <c r="H312" s="200"/>
      <c r="I312" s="200"/>
      <c r="J312" s="200"/>
      <c r="K312" s="200"/>
      <c r="L312" s="200"/>
      <c r="M312" s="200"/>
      <c r="N312" s="201"/>
      <c r="O312" s="11"/>
    </row>
    <row r="313" spans="1:15" ht="25.5" customHeight="1" x14ac:dyDescent="0.25">
      <c r="A313" s="6"/>
      <c r="B313" s="199"/>
      <c r="C313" s="200"/>
      <c r="D313" s="200"/>
      <c r="E313" s="200"/>
      <c r="F313" s="200"/>
      <c r="G313" s="200"/>
      <c r="H313" s="200"/>
      <c r="I313" s="200"/>
      <c r="J313" s="200"/>
      <c r="K313" s="200"/>
      <c r="L313" s="200"/>
      <c r="M313" s="200"/>
      <c r="N313" s="201"/>
      <c r="O313" s="11"/>
    </row>
    <row r="314" spans="1:15" ht="25.5" customHeight="1" x14ac:dyDescent="0.25">
      <c r="A314" s="6"/>
      <c r="B314" s="199"/>
      <c r="C314" s="200"/>
      <c r="D314" s="200"/>
      <c r="E314" s="200"/>
      <c r="F314" s="200"/>
      <c r="G314" s="200"/>
      <c r="H314" s="200"/>
      <c r="I314" s="200"/>
      <c r="J314" s="200"/>
      <c r="K314" s="200"/>
      <c r="L314" s="200"/>
      <c r="M314" s="200"/>
      <c r="N314" s="201"/>
      <c r="O314" s="11"/>
    </row>
    <row r="315" spans="1:15" ht="25.5" customHeight="1" x14ac:dyDescent="0.25">
      <c r="A315" s="6"/>
      <c r="B315" s="199"/>
      <c r="C315" s="200"/>
      <c r="D315" s="200"/>
      <c r="E315" s="200"/>
      <c r="F315" s="200"/>
      <c r="G315" s="200"/>
      <c r="H315" s="200"/>
      <c r="I315" s="200"/>
      <c r="J315" s="200"/>
      <c r="K315" s="200"/>
      <c r="L315" s="200"/>
      <c r="M315" s="200"/>
      <c r="N315" s="201"/>
      <c r="O315" s="11"/>
    </row>
    <row r="316" spans="1:15" ht="25.5" customHeight="1" x14ac:dyDescent="0.25">
      <c r="A316" s="6"/>
      <c r="B316" s="199"/>
      <c r="C316" s="200"/>
      <c r="D316" s="200"/>
      <c r="E316" s="200"/>
      <c r="F316" s="200"/>
      <c r="G316" s="200"/>
      <c r="H316" s="200"/>
      <c r="I316" s="200"/>
      <c r="J316" s="200"/>
      <c r="K316" s="200"/>
      <c r="L316" s="200"/>
      <c r="M316" s="200"/>
      <c r="N316" s="201"/>
      <c r="O316" s="11"/>
    </row>
    <row r="317" spans="1:15" ht="25.5" customHeight="1" thickBot="1" x14ac:dyDescent="0.3">
      <c r="A317" s="6"/>
      <c r="B317" s="202"/>
      <c r="C317" s="203"/>
      <c r="D317" s="203"/>
      <c r="E317" s="203"/>
      <c r="F317" s="203"/>
      <c r="G317" s="203"/>
      <c r="H317" s="203"/>
      <c r="I317" s="203"/>
      <c r="J317" s="203"/>
      <c r="K317" s="203"/>
      <c r="L317" s="203"/>
      <c r="M317" s="203"/>
      <c r="N317" s="204"/>
      <c r="O317" s="11"/>
    </row>
    <row r="318" spans="1:15" ht="15.75" thickBot="1" x14ac:dyDescent="0.3">
      <c r="A318" s="7"/>
      <c r="B318" s="12"/>
      <c r="C318" s="12"/>
      <c r="D318" s="12"/>
      <c r="E318" s="12"/>
      <c r="F318" s="12"/>
      <c r="G318" s="12"/>
      <c r="H318" s="12"/>
      <c r="I318" s="12"/>
      <c r="J318" s="12"/>
      <c r="K318" s="12"/>
      <c r="L318" s="12"/>
      <c r="M318" s="12"/>
      <c r="N318" s="12"/>
      <c r="O318" s="13"/>
    </row>
  </sheetData>
  <sheetProtection password="DE36" sheet="1" formatCells="0" formatColumns="0" formatRows="0" insertColumns="0" insertRows="0" insertHyperlinks="0" deleteColumns="0" deleteRows="0" selectLockedCells="1" sort="0" autoFilter="0" pivotTables="0"/>
  <mergeCells count="457">
    <mergeCell ref="M271:N271"/>
    <mergeCell ref="M272:N272"/>
    <mergeCell ref="M273:N273"/>
    <mergeCell ref="I182:J182"/>
    <mergeCell ref="I183:J183"/>
    <mergeCell ref="I184:J184"/>
    <mergeCell ref="K180:L180"/>
    <mergeCell ref="K181:L181"/>
    <mergeCell ref="K182:L182"/>
    <mergeCell ref="K183:L183"/>
    <mergeCell ref="M181:N181"/>
    <mergeCell ref="F211:I211"/>
    <mergeCell ref="F212:I212"/>
    <mergeCell ref="F213:I213"/>
    <mergeCell ref="F214:I214"/>
    <mergeCell ref="F215:I215"/>
    <mergeCell ref="K204:N204"/>
    <mergeCell ref="K205:N205"/>
    <mergeCell ref="K206:N206"/>
    <mergeCell ref="B201:N201"/>
    <mergeCell ref="C204:D204"/>
    <mergeCell ref="B202:B203"/>
    <mergeCell ref="J202:N202"/>
    <mergeCell ref="C211:D211"/>
    <mergeCell ref="M270:N270"/>
    <mergeCell ref="K184:L184"/>
    <mergeCell ref="I173:J173"/>
    <mergeCell ref="I174:J174"/>
    <mergeCell ref="I175:J175"/>
    <mergeCell ref="I176:J176"/>
    <mergeCell ref="I177:J177"/>
    <mergeCell ref="I178:J178"/>
    <mergeCell ref="I179:J179"/>
    <mergeCell ref="I180:J180"/>
    <mergeCell ref="I181:J181"/>
    <mergeCell ref="K176:L176"/>
    <mergeCell ref="K177:L177"/>
    <mergeCell ref="K178:L178"/>
    <mergeCell ref="K179:L179"/>
    <mergeCell ref="M173:N173"/>
    <mergeCell ref="M174:N174"/>
    <mergeCell ref="M175:N175"/>
    <mergeCell ref="M176:N176"/>
    <mergeCell ref="M177:N177"/>
    <mergeCell ref="K173:L173"/>
    <mergeCell ref="K174:L174"/>
    <mergeCell ref="K175:L175"/>
    <mergeCell ref="F243:I243"/>
    <mergeCell ref="I151:J151"/>
    <mergeCell ref="B147:N147"/>
    <mergeCell ref="C148:D148"/>
    <mergeCell ref="M148:N148"/>
    <mergeCell ref="G148:H148"/>
    <mergeCell ref="K171:L171"/>
    <mergeCell ref="G171:H171"/>
    <mergeCell ref="I171:J171"/>
    <mergeCell ref="I172:J172"/>
    <mergeCell ref="K172:L172"/>
    <mergeCell ref="K148:L148"/>
    <mergeCell ref="K149:L149"/>
    <mergeCell ref="K150:L150"/>
    <mergeCell ref="K151:L151"/>
    <mergeCell ref="M149:N149"/>
    <mergeCell ref="M150:N150"/>
    <mergeCell ref="M151:N151"/>
    <mergeCell ref="C151:D151"/>
    <mergeCell ref="B152:N152"/>
    <mergeCell ref="G151:H151"/>
    <mergeCell ref="I128:J128"/>
    <mergeCell ref="I129:J129"/>
    <mergeCell ref="I148:J148"/>
    <mergeCell ref="I149:J149"/>
    <mergeCell ref="I150:J150"/>
    <mergeCell ref="C128:D128"/>
    <mergeCell ref="E128:F128"/>
    <mergeCell ref="E125:F125"/>
    <mergeCell ref="C126:D126"/>
    <mergeCell ref="E126:F126"/>
    <mergeCell ref="I127:J127"/>
    <mergeCell ref="C150:D150"/>
    <mergeCell ref="C149:D149"/>
    <mergeCell ref="G149:H149"/>
    <mergeCell ref="G150:H150"/>
    <mergeCell ref="I121:J121"/>
    <mergeCell ref="E120:F120"/>
    <mergeCell ref="B118:B119"/>
    <mergeCell ref="C118:J118"/>
    <mergeCell ref="I119:J119"/>
    <mergeCell ref="I125:J125"/>
    <mergeCell ref="I126:J126"/>
    <mergeCell ref="C121:D121"/>
    <mergeCell ref="E121:F121"/>
    <mergeCell ref="C120:D120"/>
    <mergeCell ref="C125:D125"/>
    <mergeCell ref="G124:H124"/>
    <mergeCell ref="G123:H123"/>
    <mergeCell ref="I124:J124"/>
    <mergeCell ref="I120:J120"/>
    <mergeCell ref="I122:J122"/>
    <mergeCell ref="I123:J123"/>
    <mergeCell ref="G94:H94"/>
    <mergeCell ref="G93:H93"/>
    <mergeCell ref="G92:H92"/>
    <mergeCell ref="G91:H91"/>
    <mergeCell ref="G128:H128"/>
    <mergeCell ref="G129:H129"/>
    <mergeCell ref="B102:G115"/>
    <mergeCell ref="C127:D127"/>
    <mergeCell ref="C122:D122"/>
    <mergeCell ref="E127:F127"/>
    <mergeCell ref="E122:F122"/>
    <mergeCell ref="G119:H119"/>
    <mergeCell ref="G125:H125"/>
    <mergeCell ref="G126:H126"/>
    <mergeCell ref="G127:H127"/>
    <mergeCell ref="G120:H120"/>
    <mergeCell ref="G121:H121"/>
    <mergeCell ref="G122:H122"/>
    <mergeCell ref="C129:D129"/>
    <mergeCell ref="E129:F129"/>
    <mergeCell ref="C124:D124"/>
    <mergeCell ref="E124:F124"/>
    <mergeCell ref="C123:D123"/>
    <mergeCell ref="E123:F123"/>
    <mergeCell ref="C94:D94"/>
    <mergeCell ref="B74:N87"/>
    <mergeCell ref="E98:F98"/>
    <mergeCell ref="C98:D98"/>
    <mergeCell ref="I98:J98"/>
    <mergeCell ref="I99:J99"/>
    <mergeCell ref="K92:L92"/>
    <mergeCell ref="K93:L93"/>
    <mergeCell ref="K94:L94"/>
    <mergeCell ref="K95:L95"/>
    <mergeCell ref="K96:L96"/>
    <mergeCell ref="K97:L97"/>
    <mergeCell ref="K98:L98"/>
    <mergeCell ref="E92:F92"/>
    <mergeCell ref="E93:F93"/>
    <mergeCell ref="E94:F94"/>
    <mergeCell ref="I92:J92"/>
    <mergeCell ref="I93:J93"/>
    <mergeCell ref="I94:J94"/>
    <mergeCell ref="G99:H99"/>
    <mergeCell ref="G98:H98"/>
    <mergeCell ref="G97:H97"/>
    <mergeCell ref="G96:H96"/>
    <mergeCell ref="G95:H95"/>
    <mergeCell ref="K18:L18"/>
    <mergeCell ref="K19:L19"/>
    <mergeCell ref="K20:N20"/>
    <mergeCell ref="M92:N92"/>
    <mergeCell ref="M93:N93"/>
    <mergeCell ref="M94:N94"/>
    <mergeCell ref="M95:N95"/>
    <mergeCell ref="M96:N96"/>
    <mergeCell ref="B37:N37"/>
    <mergeCell ref="B62:N62"/>
    <mergeCell ref="M18:N18"/>
    <mergeCell ref="M19:N19"/>
    <mergeCell ref="H45:J45"/>
    <mergeCell ref="B22:G35"/>
    <mergeCell ref="B47:G60"/>
    <mergeCell ref="B90:B91"/>
    <mergeCell ref="B63:B64"/>
    <mergeCell ref="M90:N91"/>
    <mergeCell ref="K90:L91"/>
    <mergeCell ref="I90:J91"/>
    <mergeCell ref="C90:G90"/>
    <mergeCell ref="C63:G63"/>
    <mergeCell ref="H63:M63"/>
    <mergeCell ref="B89:N89"/>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C202:D203"/>
    <mergeCell ref="E202:I202"/>
    <mergeCell ref="C207:D207"/>
    <mergeCell ref="C205:D205"/>
    <mergeCell ref="C206:D206"/>
    <mergeCell ref="C208:D208"/>
    <mergeCell ref="C209:D209"/>
    <mergeCell ref="K211:N211"/>
    <mergeCell ref="K212:N212"/>
    <mergeCell ref="F210:I210"/>
    <mergeCell ref="K207:N207"/>
    <mergeCell ref="K208:N208"/>
    <mergeCell ref="K209:N209"/>
    <mergeCell ref="K210:N210"/>
    <mergeCell ref="F204:I204"/>
    <mergeCell ref="F205:I205"/>
    <mergeCell ref="F206:I206"/>
    <mergeCell ref="F207:I207"/>
    <mergeCell ref="F208:I208"/>
    <mergeCell ref="F209:I209"/>
    <mergeCell ref="E178:F178"/>
    <mergeCell ref="E179:F179"/>
    <mergeCell ref="C184:D184"/>
    <mergeCell ref="E184:F184"/>
    <mergeCell ref="M184:N184"/>
    <mergeCell ref="C183:D183"/>
    <mergeCell ref="M183:N183"/>
    <mergeCell ref="E183:F183"/>
    <mergeCell ref="G178:H178"/>
    <mergeCell ref="G179:H179"/>
    <mergeCell ref="G180:H180"/>
    <mergeCell ref="G181:H181"/>
    <mergeCell ref="G182:H182"/>
    <mergeCell ref="G183:H183"/>
    <mergeCell ref="M178:N178"/>
    <mergeCell ref="M179:N179"/>
    <mergeCell ref="M180:N180"/>
    <mergeCell ref="M182:N182"/>
    <mergeCell ref="G184:H184"/>
    <mergeCell ref="C178:D178"/>
    <mergeCell ref="C179:D179"/>
    <mergeCell ref="C181:D181"/>
    <mergeCell ref="B100:N100"/>
    <mergeCell ref="B117:N117"/>
    <mergeCell ref="C119:D119"/>
    <mergeCell ref="E119:F119"/>
    <mergeCell ref="E95:F95"/>
    <mergeCell ref="E96:F96"/>
    <mergeCell ref="E97:F97"/>
    <mergeCell ref="E99:F99"/>
    <mergeCell ref="M99:N99"/>
    <mergeCell ref="K99:L99"/>
    <mergeCell ref="I95:J95"/>
    <mergeCell ref="I96:J96"/>
    <mergeCell ref="I97:J97"/>
    <mergeCell ref="C95:D95"/>
    <mergeCell ref="C96:D96"/>
    <mergeCell ref="C97:D97"/>
    <mergeCell ref="C99:D99"/>
    <mergeCell ref="M97:N97"/>
    <mergeCell ref="M98:N98"/>
    <mergeCell ref="K118:N118"/>
    <mergeCell ref="G173:H173"/>
    <mergeCell ref="G174:H174"/>
    <mergeCell ref="G175:H175"/>
    <mergeCell ref="G176:H176"/>
    <mergeCell ref="G177:H177"/>
    <mergeCell ref="B170:N170"/>
    <mergeCell ref="C171:D171"/>
    <mergeCell ref="M171:N171"/>
    <mergeCell ref="C172:D172"/>
    <mergeCell ref="M172:N172"/>
    <mergeCell ref="E171:F171"/>
    <mergeCell ref="E177:F177"/>
    <mergeCell ref="C177:D177"/>
    <mergeCell ref="B186:G199"/>
    <mergeCell ref="B154:N168"/>
    <mergeCell ref="B131:G144"/>
    <mergeCell ref="E91:F91"/>
    <mergeCell ref="K203:N203"/>
    <mergeCell ref="F203:I203"/>
    <mergeCell ref="C180:D180"/>
    <mergeCell ref="C182:D182"/>
    <mergeCell ref="E180:F180"/>
    <mergeCell ref="E181:F181"/>
    <mergeCell ref="E182:F182"/>
    <mergeCell ref="E172:F172"/>
    <mergeCell ref="G172:H172"/>
    <mergeCell ref="C173:D173"/>
    <mergeCell ref="C174:D174"/>
    <mergeCell ref="C175:D175"/>
    <mergeCell ref="C176:D176"/>
    <mergeCell ref="E173:F173"/>
    <mergeCell ref="E174:F174"/>
    <mergeCell ref="E175:F175"/>
    <mergeCell ref="E176:F176"/>
    <mergeCell ref="C91:D91"/>
    <mergeCell ref="C92:D92"/>
    <mergeCell ref="C93:D93"/>
    <mergeCell ref="C237:D237"/>
    <mergeCell ref="B232:N232"/>
    <mergeCell ref="F234:I234"/>
    <mergeCell ref="C234:D234"/>
    <mergeCell ref="F233:I233"/>
    <mergeCell ref="K233:N233"/>
    <mergeCell ref="C214:D214"/>
    <mergeCell ref="C213:D213"/>
    <mergeCell ref="C210:D210"/>
    <mergeCell ref="C215:D215"/>
    <mergeCell ref="K213:N213"/>
    <mergeCell ref="K214:N214"/>
    <mergeCell ref="K215:N215"/>
    <mergeCell ref="C212:D212"/>
    <mergeCell ref="F244:I244"/>
    <mergeCell ref="F247:I247"/>
    <mergeCell ref="F248:I248"/>
    <mergeCell ref="K234:N234"/>
    <mergeCell ref="K235:N235"/>
    <mergeCell ref="K236:N236"/>
    <mergeCell ref="K237:N237"/>
    <mergeCell ref="K238:N238"/>
    <mergeCell ref="K239:N239"/>
    <mergeCell ref="K240:N240"/>
    <mergeCell ref="K241:N241"/>
    <mergeCell ref="K242:N242"/>
    <mergeCell ref="K245:N245"/>
    <mergeCell ref="K246:N246"/>
    <mergeCell ref="K247:N247"/>
    <mergeCell ref="K248:N248"/>
    <mergeCell ref="K243:N243"/>
    <mergeCell ref="K244:N244"/>
    <mergeCell ref="M269:N269"/>
    <mergeCell ref="C241:D241"/>
    <mergeCell ref="C242:D242"/>
    <mergeCell ref="C243:D243"/>
    <mergeCell ref="C244:D244"/>
    <mergeCell ref="C245:D245"/>
    <mergeCell ref="C233:D233"/>
    <mergeCell ref="C249:D249"/>
    <mergeCell ref="F235:I235"/>
    <mergeCell ref="F236:I236"/>
    <mergeCell ref="F237:I237"/>
    <mergeCell ref="F238:I238"/>
    <mergeCell ref="F239:I239"/>
    <mergeCell ref="F240:I240"/>
    <mergeCell ref="F241:I241"/>
    <mergeCell ref="C246:D246"/>
    <mergeCell ref="C247:D247"/>
    <mergeCell ref="C248:D248"/>
    <mergeCell ref="C238:D238"/>
    <mergeCell ref="C239:D239"/>
    <mergeCell ref="C240:D240"/>
    <mergeCell ref="C235:D235"/>
    <mergeCell ref="C236:D236"/>
    <mergeCell ref="F242:I242"/>
    <mergeCell ref="K301:L301"/>
    <mergeCell ref="M301:N301"/>
    <mergeCell ref="F263:I263"/>
    <mergeCell ref="B288:N288"/>
    <mergeCell ref="C289:D289"/>
    <mergeCell ref="G289:H289"/>
    <mergeCell ref="I289:J289"/>
    <mergeCell ref="K289:L289"/>
    <mergeCell ref="M289:N289"/>
    <mergeCell ref="C298:D298"/>
    <mergeCell ref="G298:H298"/>
    <mergeCell ref="I298:J298"/>
    <mergeCell ref="K298:L298"/>
    <mergeCell ref="M298:N298"/>
    <mergeCell ref="C263:D263"/>
    <mergeCell ref="B265:N265"/>
    <mergeCell ref="B275:G286"/>
    <mergeCell ref="B266:B267"/>
    <mergeCell ref="G266:G267"/>
    <mergeCell ref="C266:F266"/>
    <mergeCell ref="H266:N266"/>
    <mergeCell ref="M267:N267"/>
    <mergeCell ref="K291:L291"/>
    <mergeCell ref="M268:N268"/>
    <mergeCell ref="B302:N302"/>
    <mergeCell ref="C290:D290"/>
    <mergeCell ref="G290:H290"/>
    <mergeCell ref="I290:J290"/>
    <mergeCell ref="K290:L290"/>
    <mergeCell ref="M290:N290"/>
    <mergeCell ref="C296:D296"/>
    <mergeCell ref="C297:D297"/>
    <mergeCell ref="C299:D299"/>
    <mergeCell ref="G299:H299"/>
    <mergeCell ref="I299:J299"/>
    <mergeCell ref="K299:L299"/>
    <mergeCell ref="M299:N299"/>
    <mergeCell ref="C301:D301"/>
    <mergeCell ref="G301:H301"/>
    <mergeCell ref="I301:J301"/>
    <mergeCell ref="C294:D294"/>
    <mergeCell ref="G294:H294"/>
    <mergeCell ref="I294:J294"/>
    <mergeCell ref="K294:L294"/>
    <mergeCell ref="M294:N294"/>
    <mergeCell ref="C291:D291"/>
    <mergeCell ref="G291:H291"/>
    <mergeCell ref="I291:J291"/>
    <mergeCell ref="B304:N317"/>
    <mergeCell ref="B217:N230"/>
    <mergeCell ref="C292:D292"/>
    <mergeCell ref="G292:H292"/>
    <mergeCell ref="I292:J292"/>
    <mergeCell ref="K292:L292"/>
    <mergeCell ref="M292:N292"/>
    <mergeCell ref="C293:D293"/>
    <mergeCell ref="G293:H293"/>
    <mergeCell ref="I293:J293"/>
    <mergeCell ref="K293:L293"/>
    <mergeCell ref="M293:N293"/>
    <mergeCell ref="F260:I260"/>
    <mergeCell ref="K260:N260"/>
    <mergeCell ref="C261:D261"/>
    <mergeCell ref="F261:I261"/>
    <mergeCell ref="K261:N261"/>
    <mergeCell ref="C262:D262"/>
    <mergeCell ref="K249:N249"/>
    <mergeCell ref="K250:N250"/>
    <mergeCell ref="K251:N251"/>
    <mergeCell ref="C252:D252"/>
    <mergeCell ref="F245:I245"/>
    <mergeCell ref="F246:I246"/>
    <mergeCell ref="C258:D258"/>
    <mergeCell ref="F258:I258"/>
    <mergeCell ref="K258:N258"/>
    <mergeCell ref="C259:D259"/>
    <mergeCell ref="F259:I259"/>
    <mergeCell ref="K259:N259"/>
    <mergeCell ref="C250:D250"/>
    <mergeCell ref="C251:D251"/>
    <mergeCell ref="C257:D257"/>
    <mergeCell ref="F257:I257"/>
    <mergeCell ref="K257:N257"/>
    <mergeCell ref="F249:I249"/>
    <mergeCell ref="F250:I250"/>
    <mergeCell ref="F251:I251"/>
    <mergeCell ref="F252:I252"/>
    <mergeCell ref="C260:D260"/>
    <mergeCell ref="C295:D295"/>
    <mergeCell ref="C300:D300"/>
    <mergeCell ref="M291:N291"/>
    <mergeCell ref="K252:N252"/>
    <mergeCell ref="K263:N263"/>
    <mergeCell ref="C253:D253"/>
    <mergeCell ref="F253:I253"/>
    <mergeCell ref="K253:N253"/>
    <mergeCell ref="C254:D254"/>
    <mergeCell ref="F254:I254"/>
    <mergeCell ref="K254:N254"/>
    <mergeCell ref="C255:D255"/>
    <mergeCell ref="F255:I255"/>
    <mergeCell ref="K255:N255"/>
    <mergeCell ref="C256:D256"/>
    <mergeCell ref="F256:I256"/>
    <mergeCell ref="K256:N256"/>
    <mergeCell ref="F262:I262"/>
    <mergeCell ref="K262:N262"/>
  </mergeCells>
  <conditionalFormatting sqref="K92:L99">
    <cfRule type="cellIs" dxfId="12" priority="27" operator="lessThan">
      <formula>0</formula>
    </cfRule>
  </conditionalFormatting>
  <conditionalFormatting sqref="I120:J129">
    <cfRule type="cellIs" dxfId="11" priority="26" operator="greaterThan">
      <formula>1</formula>
    </cfRule>
  </conditionalFormatting>
  <conditionalFormatting sqref="G120:H129">
    <cfRule type="cellIs" dxfId="10" priority="25" operator="lessThan">
      <formula>0</formula>
    </cfRule>
  </conditionalFormatting>
  <conditionalFormatting sqref="M120:M129">
    <cfRule type="cellIs" dxfId="9" priority="24" operator="lessThan">
      <formula>0</formula>
    </cfRule>
  </conditionalFormatting>
  <conditionalFormatting sqref="N120:N129">
    <cfRule type="cellIs" dxfId="8" priority="23" operator="greaterThan">
      <formula>1</formula>
    </cfRule>
  </conditionalFormatting>
  <conditionalFormatting sqref="I172:J184">
    <cfRule type="cellIs" dxfId="7" priority="20" operator="greaterThan">
      <formula>1</formula>
    </cfRule>
  </conditionalFormatting>
  <conditionalFormatting sqref="I172:J172">
    <cfRule type="cellIs" dxfId="6" priority="19" operator="lessThan">
      <formula>0</formula>
    </cfRule>
  </conditionalFormatting>
  <conditionalFormatting sqref="I173:J183">
    <cfRule type="cellIs" dxfId="5" priority="18" operator="lessThan">
      <formula>0</formula>
    </cfRule>
  </conditionalFormatting>
  <conditionalFormatting sqref="K184:L184">
    <cfRule type="cellIs" dxfId="4" priority="8" operator="lessThan">
      <formula>0</formula>
    </cfRule>
  </conditionalFormatting>
  <conditionalFormatting sqref="M172:N184">
    <cfRule type="cellIs" dxfId="3" priority="6" operator="greaterThan">
      <formula>1</formula>
    </cfRule>
    <cfRule type="cellIs" dxfId="2" priority="7" operator="lessThan">
      <formula>0</formula>
    </cfRule>
  </conditionalFormatting>
  <conditionalFormatting sqref="K92:N99">
    <cfRule type="cellIs" dxfId="1" priority="5" operator="lessThan">
      <formula>-1</formula>
    </cfRule>
  </conditionalFormatting>
  <dataValidations disablePrompts="1" count="3">
    <dataValidation type="list" allowBlank="1" showInputMessage="1" showErrorMessage="1" sqref="M149:N151 K290:N301">
      <formula1>"CUMPLE,NO CUMPLE"</formula1>
    </dataValidation>
    <dataValidation type="list" allowBlank="1" showInputMessage="1" showErrorMessage="1" sqref="J234:J263 E204:E215 J204:J215">
      <formula1>"CONFORME, NO CONFORME"</formula1>
    </dataValidation>
    <dataValidation type="list" allowBlank="1" showInputMessage="1" showErrorMessage="1" sqref="E234:E263">
      <formula1>"Operativa, Administrativa, Financiera,Tecnologica,Comunicaciones,Recurso Humano, Infraestrcutura, Eventos Naturales, Otros "</formula1>
    </dataValidation>
  </dataValidations>
  <pageMargins left="0.70866141732283472" right="0.70866141732283472" top="0.74803149606299213" bottom="0.74803149606299213" header="0.31496062992125984" footer="0.31496062992125984"/>
  <pageSetup scale="29" orientation="portrait" r:id="rId1"/>
  <headerFooter>
    <oddFooter>&amp;CPAGINA 1 DE &amp;N</oddFooter>
  </headerFooter>
  <rowBreaks count="2" manualBreakCount="2">
    <brk id="88" max="14" man="1"/>
    <brk id="169" max="14" man="1"/>
  </rowBreaks>
  <colBreaks count="1" manualBreakCount="1">
    <brk id="15" max="1048575" man="1"/>
  </colBreaks>
  <ignoredErrors>
    <ignoredError sqref="G268:G272 G39:G43 C273:F273" formulaRange="1"/>
    <ignoredError sqref="L269:L273" formula="1"/>
    <ignoredError sqref="G273" formula="1"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90" zoomScaleNormal="90" workbookViewId="0">
      <selection activeCell="D14" sqref="D14:F14"/>
    </sheetView>
  </sheetViews>
  <sheetFormatPr baseColWidth="10" defaultRowHeight="15" x14ac:dyDescent="0.25"/>
  <cols>
    <col min="1" max="1" width="2.5703125" style="1" customWidth="1"/>
    <col min="2" max="2" width="25.28515625" style="1" customWidth="1"/>
    <col min="3" max="3" width="23" style="1" customWidth="1"/>
    <col min="4" max="4" width="19.28515625" style="1" customWidth="1"/>
    <col min="5" max="5" width="21.7109375" style="1" customWidth="1"/>
    <col min="6" max="6" width="25.7109375" style="1" customWidth="1"/>
    <col min="7" max="7" width="19.7109375" style="1" customWidth="1"/>
    <col min="8" max="8" width="21.85546875" style="1" customWidth="1"/>
    <col min="9" max="9" width="2.5703125" style="1" customWidth="1"/>
    <col min="10" max="16384" width="11.42578125" style="1"/>
  </cols>
  <sheetData>
    <row r="1" spans="1:9" ht="9" customHeight="1" x14ac:dyDescent="0.25">
      <c r="A1" s="5"/>
      <c r="B1" s="9"/>
      <c r="C1" s="9"/>
      <c r="D1" s="9"/>
      <c r="E1" s="9"/>
      <c r="F1" s="9"/>
      <c r="G1" s="9"/>
      <c r="H1" s="9"/>
      <c r="I1" s="10"/>
    </row>
    <row r="2" spans="1:9" ht="15" customHeight="1" x14ac:dyDescent="0.25">
      <c r="A2" s="6"/>
      <c r="B2" s="302" t="s">
        <v>121</v>
      </c>
      <c r="C2" s="303"/>
      <c r="D2" s="303"/>
      <c r="E2" s="303"/>
      <c r="F2" s="303"/>
      <c r="G2" s="287" t="s">
        <v>129</v>
      </c>
      <c r="H2" s="289"/>
      <c r="I2" s="11"/>
    </row>
    <row r="3" spans="1:9" ht="27" customHeight="1" x14ac:dyDescent="0.25">
      <c r="A3" s="6"/>
      <c r="B3" s="305"/>
      <c r="C3" s="306"/>
      <c r="D3" s="306"/>
      <c r="E3" s="306"/>
      <c r="F3" s="306"/>
      <c r="G3" s="290"/>
      <c r="H3" s="292"/>
      <c r="I3" s="11"/>
    </row>
    <row r="4" spans="1:9" x14ac:dyDescent="0.25">
      <c r="A4" s="6"/>
      <c r="B4" s="8"/>
      <c r="C4" s="8"/>
      <c r="D4" s="8"/>
      <c r="E4" s="8"/>
      <c r="F4" s="8"/>
      <c r="G4" s="8"/>
      <c r="H4" s="8"/>
      <c r="I4" s="11"/>
    </row>
    <row r="5" spans="1:9" ht="12.75" customHeight="1" x14ac:dyDescent="0.25">
      <c r="A5" s="6"/>
      <c r="B5" s="111" t="s">
        <v>19</v>
      </c>
      <c r="C5" s="112"/>
      <c r="D5" s="111" t="s">
        <v>20</v>
      </c>
      <c r="E5" s="112"/>
      <c r="F5" s="112"/>
      <c r="G5" s="113" t="s">
        <v>21</v>
      </c>
      <c r="H5" s="114"/>
      <c r="I5" s="11"/>
    </row>
    <row r="6" spans="1:9" ht="28.5" customHeight="1" x14ac:dyDescent="0.25">
      <c r="A6" s="6"/>
      <c r="B6" s="362" t="str">
        <f>+'Informe Anual CGM'!B6:E6</f>
        <v>EMPRESAS MUNICIPALES DE CALI E.I.C.E E.S.P</v>
      </c>
      <c r="C6" s="363"/>
      <c r="D6" s="362" t="str">
        <f>+'Informe Anual CGM'!F6</f>
        <v>CGM EMCALI</v>
      </c>
      <c r="E6" s="364"/>
      <c r="F6" s="363"/>
      <c r="G6" s="365">
        <f>+'Informe Anual CGM'!L6</f>
        <v>2016</v>
      </c>
      <c r="H6" s="366"/>
      <c r="I6" s="11"/>
    </row>
    <row r="7" spans="1:9" ht="12.75" customHeight="1" x14ac:dyDescent="0.25">
      <c r="A7" s="6"/>
      <c r="B7" s="111" t="s">
        <v>52</v>
      </c>
      <c r="C7" s="112"/>
      <c r="D7" s="115" t="s">
        <v>53</v>
      </c>
      <c r="E7" s="8"/>
      <c r="F7" s="8"/>
      <c r="G7" s="113" t="s">
        <v>22</v>
      </c>
      <c r="H7" s="114"/>
      <c r="I7" s="11"/>
    </row>
    <row r="8" spans="1:9" ht="28.5" customHeight="1" x14ac:dyDescent="0.25">
      <c r="A8" s="6"/>
      <c r="B8" s="362" t="str">
        <f>+'Informe Anual CGM'!B8:E8</f>
        <v>EMIC</v>
      </c>
      <c r="C8" s="363"/>
      <c r="D8" s="362" t="str">
        <f>+'Informe Anual CGM'!F8</f>
        <v>Crc0222</v>
      </c>
      <c r="E8" s="364"/>
      <c r="F8" s="363"/>
      <c r="G8" s="365">
        <f>+'Informe Anual CGM'!L8</f>
        <v>42794</v>
      </c>
      <c r="H8" s="366"/>
      <c r="I8" s="11"/>
    </row>
    <row r="9" spans="1:9" ht="15.75" thickBot="1" x14ac:dyDescent="0.3">
      <c r="A9" s="6"/>
      <c r="B9" s="8"/>
      <c r="C9" s="8"/>
      <c r="D9" s="8"/>
      <c r="E9" s="8"/>
      <c r="F9" s="8"/>
      <c r="G9" s="8"/>
      <c r="H9" s="8"/>
      <c r="I9" s="11"/>
    </row>
    <row r="10" spans="1:9" ht="30.75" customHeight="1" thickBot="1" x14ac:dyDescent="0.3">
      <c r="A10" s="6"/>
      <c r="B10" s="265" t="s">
        <v>122</v>
      </c>
      <c r="C10" s="228"/>
      <c r="D10" s="228"/>
      <c r="E10" s="228"/>
      <c r="F10" s="228"/>
      <c r="G10" s="228"/>
      <c r="H10" s="229"/>
      <c r="I10" s="11"/>
    </row>
    <row r="11" spans="1:9" ht="36.75" customHeight="1" x14ac:dyDescent="0.25">
      <c r="A11" s="6"/>
      <c r="B11" s="51" t="s">
        <v>123</v>
      </c>
      <c r="C11" s="48" t="s">
        <v>124</v>
      </c>
      <c r="D11" s="359" t="s">
        <v>125</v>
      </c>
      <c r="E11" s="360"/>
      <c r="F11" s="361"/>
      <c r="G11" s="48" t="s">
        <v>126</v>
      </c>
      <c r="H11" s="49" t="s">
        <v>254</v>
      </c>
      <c r="I11" s="11"/>
    </row>
    <row r="12" spans="1:9" ht="36.75" customHeight="1" x14ac:dyDescent="0.25">
      <c r="A12" s="6"/>
      <c r="B12" s="184" t="s">
        <v>255</v>
      </c>
      <c r="C12" s="126" t="str">
        <f>VLOOKUP(B12,[2]Ene!$B$5:$D$98,3,0)</f>
        <v>2350657</v>
      </c>
      <c r="D12" s="266" t="s">
        <v>256</v>
      </c>
      <c r="E12" s="358"/>
      <c r="F12" s="262"/>
      <c r="G12" s="185" t="s">
        <v>257</v>
      </c>
      <c r="H12" s="160" t="s">
        <v>258</v>
      </c>
      <c r="I12" s="11"/>
    </row>
    <row r="13" spans="1:9" ht="36.75" customHeight="1" x14ac:dyDescent="0.25">
      <c r="A13" s="6"/>
      <c r="B13" s="184" t="s">
        <v>259</v>
      </c>
      <c r="C13" s="126" t="str">
        <f>VLOOKUP(B13,[2]Ene!$B$5:$D$98,3,0)</f>
        <v>SIN NIU</v>
      </c>
      <c r="D13" s="266" t="s">
        <v>260</v>
      </c>
      <c r="E13" s="358"/>
      <c r="F13" s="262"/>
      <c r="G13" s="185" t="s">
        <v>257</v>
      </c>
      <c r="H13" s="160" t="s">
        <v>258</v>
      </c>
      <c r="I13" s="11"/>
    </row>
    <row r="14" spans="1:9" ht="36.75" customHeight="1" x14ac:dyDescent="0.25">
      <c r="A14" s="6"/>
      <c r="B14" s="184" t="s">
        <v>261</v>
      </c>
      <c r="C14" s="126" t="str">
        <f>VLOOKUP(B14,[2]Ene!$B$5:$D$98,3,0)</f>
        <v>1458207</v>
      </c>
      <c r="D14" s="266" t="s">
        <v>262</v>
      </c>
      <c r="E14" s="358"/>
      <c r="F14" s="262"/>
      <c r="G14" s="185" t="s">
        <v>257</v>
      </c>
      <c r="H14" s="160" t="s">
        <v>258</v>
      </c>
      <c r="I14" s="11"/>
    </row>
    <row r="15" spans="1:9" ht="36.75" customHeight="1" x14ac:dyDescent="0.25">
      <c r="A15" s="6"/>
      <c r="B15" s="184" t="s">
        <v>263</v>
      </c>
      <c r="C15" s="126" t="str">
        <f>VLOOKUP(B15,[2]Ene!$B$5:$D$98,3,0)</f>
        <v>27751850</v>
      </c>
      <c r="D15" s="266" t="s">
        <v>264</v>
      </c>
      <c r="E15" s="358"/>
      <c r="F15" s="262"/>
      <c r="G15" s="185" t="s">
        <v>265</v>
      </c>
      <c r="H15" s="160" t="s">
        <v>258</v>
      </c>
      <c r="I15" s="11"/>
    </row>
    <row r="16" spans="1:9" ht="36.75" customHeight="1" x14ac:dyDescent="0.25">
      <c r="A16" s="6"/>
      <c r="B16" s="184" t="s">
        <v>266</v>
      </c>
      <c r="C16" s="126" t="str">
        <f>VLOOKUP(B16,[2]Ene!$B$5:$D$98,3,0)</f>
        <v>2914570</v>
      </c>
      <c r="D16" s="266" t="s">
        <v>267</v>
      </c>
      <c r="E16" s="358"/>
      <c r="F16" s="262"/>
      <c r="G16" s="185" t="s">
        <v>268</v>
      </c>
      <c r="H16" s="160" t="s">
        <v>258</v>
      </c>
      <c r="I16" s="11"/>
    </row>
    <row r="17" spans="1:9" ht="36.75" customHeight="1" x14ac:dyDescent="0.25">
      <c r="A17" s="6"/>
      <c r="B17" s="184" t="s">
        <v>269</v>
      </c>
      <c r="C17" s="126" t="str">
        <f>VLOOKUP(B17,[2]Ene!$B$5:$D$98,3,0)</f>
        <v>3187605</v>
      </c>
      <c r="D17" s="266" t="s">
        <v>270</v>
      </c>
      <c r="E17" s="358"/>
      <c r="F17" s="262"/>
      <c r="G17" s="185" t="s">
        <v>268</v>
      </c>
      <c r="H17" s="160" t="s">
        <v>258</v>
      </c>
      <c r="I17" s="11"/>
    </row>
    <row r="18" spans="1:9" ht="36.75" customHeight="1" x14ac:dyDescent="0.25">
      <c r="A18" s="6"/>
      <c r="B18" s="184" t="s">
        <v>271</v>
      </c>
      <c r="C18" s="126" t="s">
        <v>272</v>
      </c>
      <c r="D18" s="266" t="s">
        <v>273</v>
      </c>
      <c r="E18" s="358"/>
      <c r="F18" s="262"/>
      <c r="G18" s="185" t="s">
        <v>274</v>
      </c>
      <c r="H18" s="160" t="s">
        <v>258</v>
      </c>
      <c r="I18" s="11"/>
    </row>
    <row r="19" spans="1:9" ht="36.75" customHeight="1" x14ac:dyDescent="0.25">
      <c r="A19" s="6"/>
      <c r="B19" s="184" t="s">
        <v>275</v>
      </c>
      <c r="C19" s="186" t="s">
        <v>276</v>
      </c>
      <c r="D19" s="266" t="s">
        <v>277</v>
      </c>
      <c r="E19" s="358"/>
      <c r="F19" s="262"/>
      <c r="G19" s="186" t="s">
        <v>278</v>
      </c>
      <c r="H19" s="160" t="s">
        <v>258</v>
      </c>
      <c r="I19" s="11"/>
    </row>
    <row r="20" spans="1:9" ht="36.75" customHeight="1" x14ac:dyDescent="0.25">
      <c r="A20" s="6"/>
      <c r="B20" s="184" t="s">
        <v>279</v>
      </c>
      <c r="C20" s="126">
        <v>0</v>
      </c>
      <c r="D20" s="266" t="s">
        <v>280</v>
      </c>
      <c r="E20" s="358"/>
      <c r="F20" s="262"/>
      <c r="G20" s="185">
        <v>42479</v>
      </c>
      <c r="H20" s="160" t="s">
        <v>281</v>
      </c>
      <c r="I20" s="11"/>
    </row>
    <row r="21" spans="1:9" ht="36.75" customHeight="1" x14ac:dyDescent="0.25">
      <c r="A21" s="6"/>
      <c r="B21" s="187" t="s">
        <v>282</v>
      </c>
      <c r="C21" s="126">
        <v>0</v>
      </c>
      <c r="D21" s="266" t="s">
        <v>283</v>
      </c>
      <c r="E21" s="358"/>
      <c r="F21" s="262"/>
      <c r="G21" s="185">
        <v>42467</v>
      </c>
      <c r="H21" s="160" t="s">
        <v>281</v>
      </c>
      <c r="I21" s="11"/>
    </row>
    <row r="22" spans="1:9" ht="36.75" customHeight="1" x14ac:dyDescent="0.25">
      <c r="A22" s="6"/>
      <c r="B22" s="158" t="s">
        <v>284</v>
      </c>
      <c r="C22" s="126">
        <v>0</v>
      </c>
      <c r="D22" s="266" t="s">
        <v>285</v>
      </c>
      <c r="E22" s="358"/>
      <c r="F22" s="262"/>
      <c r="G22" s="185">
        <v>42467</v>
      </c>
      <c r="H22" s="160" t="s">
        <v>281</v>
      </c>
      <c r="I22" s="11"/>
    </row>
    <row r="23" spans="1:9" ht="36.75" customHeight="1" x14ac:dyDescent="0.25">
      <c r="A23" s="6"/>
      <c r="B23" s="158" t="s">
        <v>286</v>
      </c>
      <c r="C23" s="126">
        <v>0</v>
      </c>
      <c r="D23" s="266" t="s">
        <v>287</v>
      </c>
      <c r="E23" s="358"/>
      <c r="F23" s="262"/>
      <c r="G23" s="185">
        <v>42467</v>
      </c>
      <c r="H23" s="160" t="s">
        <v>281</v>
      </c>
      <c r="I23" s="11"/>
    </row>
    <row r="24" spans="1:9" ht="36.75" customHeight="1" x14ac:dyDescent="0.25">
      <c r="A24" s="6"/>
      <c r="B24" s="158" t="s">
        <v>288</v>
      </c>
      <c r="C24" s="126">
        <v>0</v>
      </c>
      <c r="D24" s="266" t="s">
        <v>289</v>
      </c>
      <c r="E24" s="358"/>
      <c r="F24" s="262"/>
      <c r="G24" s="185">
        <v>42467</v>
      </c>
      <c r="H24" s="160" t="s">
        <v>281</v>
      </c>
      <c r="I24" s="11"/>
    </row>
    <row r="25" spans="1:9" ht="36.75" customHeight="1" x14ac:dyDescent="0.25">
      <c r="A25" s="6"/>
      <c r="B25" s="158" t="s">
        <v>290</v>
      </c>
      <c r="C25" s="126">
        <v>0</v>
      </c>
      <c r="D25" s="266" t="s">
        <v>291</v>
      </c>
      <c r="E25" s="358"/>
      <c r="F25" s="262"/>
      <c r="G25" s="185">
        <v>42467</v>
      </c>
      <c r="H25" s="160" t="s">
        <v>281</v>
      </c>
      <c r="I25" s="11"/>
    </row>
    <row r="26" spans="1:9" ht="36.75" customHeight="1" x14ac:dyDescent="0.25">
      <c r="A26" s="6"/>
      <c r="B26" s="158" t="s">
        <v>292</v>
      </c>
      <c r="C26" s="126">
        <v>0</v>
      </c>
      <c r="D26" s="266" t="s">
        <v>293</v>
      </c>
      <c r="E26" s="358"/>
      <c r="F26" s="262"/>
      <c r="G26" s="185">
        <v>42467</v>
      </c>
      <c r="H26" s="160" t="s">
        <v>281</v>
      </c>
      <c r="I26" s="11"/>
    </row>
    <row r="27" spans="1:9" ht="36.75" customHeight="1" x14ac:dyDescent="0.25">
      <c r="A27" s="6"/>
      <c r="B27" s="158" t="s">
        <v>294</v>
      </c>
      <c r="C27" s="126">
        <v>0</v>
      </c>
      <c r="D27" s="266" t="s">
        <v>295</v>
      </c>
      <c r="E27" s="358"/>
      <c r="F27" s="262"/>
      <c r="G27" s="185">
        <v>42467</v>
      </c>
      <c r="H27" s="160" t="s">
        <v>281</v>
      </c>
      <c r="I27" s="11"/>
    </row>
    <row r="28" spans="1:9" ht="36.75" customHeight="1" x14ac:dyDescent="0.25">
      <c r="A28" s="6"/>
      <c r="B28" s="158" t="s">
        <v>296</v>
      </c>
      <c r="C28" s="126">
        <v>0</v>
      </c>
      <c r="D28" s="266" t="s">
        <v>297</v>
      </c>
      <c r="E28" s="358"/>
      <c r="F28" s="262"/>
      <c r="G28" s="185">
        <v>42467</v>
      </c>
      <c r="H28" s="160" t="s">
        <v>281</v>
      </c>
      <c r="I28" s="11"/>
    </row>
    <row r="29" spans="1:9" ht="36.75" customHeight="1" x14ac:dyDescent="0.25">
      <c r="A29" s="6"/>
      <c r="B29" s="158" t="s">
        <v>298</v>
      </c>
      <c r="C29" s="126">
        <v>0</v>
      </c>
      <c r="D29" s="266" t="s">
        <v>299</v>
      </c>
      <c r="E29" s="358"/>
      <c r="F29" s="262"/>
      <c r="G29" s="185">
        <v>42483</v>
      </c>
      <c r="H29" s="160" t="s">
        <v>281</v>
      </c>
      <c r="I29" s="11"/>
    </row>
    <row r="30" spans="1:9" ht="36.75" customHeight="1" x14ac:dyDescent="0.25">
      <c r="A30" s="6"/>
      <c r="B30" s="158" t="s">
        <v>300</v>
      </c>
      <c r="C30" s="126">
        <v>0</v>
      </c>
      <c r="D30" s="266" t="s">
        <v>301</v>
      </c>
      <c r="E30" s="358"/>
      <c r="F30" s="262"/>
      <c r="G30" s="185">
        <v>42483</v>
      </c>
      <c r="H30" s="160" t="s">
        <v>281</v>
      </c>
      <c r="I30" s="11"/>
    </row>
    <row r="31" spans="1:9" ht="36.75" customHeight="1" x14ac:dyDescent="0.25">
      <c r="A31" s="6"/>
      <c r="B31" s="158" t="s">
        <v>302</v>
      </c>
      <c r="C31" s="126">
        <v>0</v>
      </c>
      <c r="D31" s="266" t="s">
        <v>303</v>
      </c>
      <c r="E31" s="358"/>
      <c r="F31" s="262"/>
      <c r="G31" s="185">
        <v>42483</v>
      </c>
      <c r="H31" s="160" t="s">
        <v>281</v>
      </c>
      <c r="I31" s="11"/>
    </row>
    <row r="32" spans="1:9" ht="36.75" customHeight="1" x14ac:dyDescent="0.25">
      <c r="A32" s="6"/>
      <c r="B32" s="158" t="s">
        <v>304</v>
      </c>
      <c r="C32" s="126">
        <v>0</v>
      </c>
      <c r="D32" s="266" t="s">
        <v>305</v>
      </c>
      <c r="E32" s="358"/>
      <c r="F32" s="262"/>
      <c r="G32" s="185">
        <v>42483</v>
      </c>
      <c r="H32" s="160" t="s">
        <v>281</v>
      </c>
      <c r="I32" s="11"/>
    </row>
    <row r="33" spans="1:9" ht="36.75" customHeight="1" x14ac:dyDescent="0.25">
      <c r="A33" s="6"/>
      <c r="B33" s="158" t="s">
        <v>306</v>
      </c>
      <c r="C33" s="126">
        <v>0</v>
      </c>
      <c r="D33" s="266" t="s">
        <v>307</v>
      </c>
      <c r="E33" s="358"/>
      <c r="F33" s="262"/>
      <c r="G33" s="185" t="s">
        <v>308</v>
      </c>
      <c r="H33" s="160" t="s">
        <v>281</v>
      </c>
      <c r="I33" s="11"/>
    </row>
    <row r="34" spans="1:9" ht="36.75" customHeight="1" x14ac:dyDescent="0.25">
      <c r="A34" s="6"/>
      <c r="B34" s="158" t="s">
        <v>309</v>
      </c>
      <c r="C34" s="126">
        <v>0</v>
      </c>
      <c r="D34" s="266" t="s">
        <v>310</v>
      </c>
      <c r="E34" s="358"/>
      <c r="F34" s="262"/>
      <c r="G34" s="185">
        <v>42514</v>
      </c>
      <c r="H34" s="160" t="s">
        <v>281</v>
      </c>
      <c r="I34" s="11"/>
    </row>
    <row r="35" spans="1:9" ht="36.75" customHeight="1" x14ac:dyDescent="0.25">
      <c r="A35" s="6"/>
      <c r="B35" s="158" t="s">
        <v>311</v>
      </c>
      <c r="C35" s="126">
        <v>9993641</v>
      </c>
      <c r="D35" s="266" t="s">
        <v>312</v>
      </c>
      <c r="E35" s="358"/>
      <c r="F35" s="262"/>
      <c r="G35" s="185">
        <v>42523</v>
      </c>
      <c r="H35" s="160" t="s">
        <v>258</v>
      </c>
      <c r="I35" s="11"/>
    </row>
    <row r="36" spans="1:9" ht="36.75" customHeight="1" x14ac:dyDescent="0.25">
      <c r="A36" s="6"/>
      <c r="B36" s="158" t="s">
        <v>313</v>
      </c>
      <c r="C36" s="126">
        <v>0</v>
      </c>
      <c r="D36" s="266" t="s">
        <v>314</v>
      </c>
      <c r="E36" s="358"/>
      <c r="F36" s="262"/>
      <c r="G36" s="185">
        <v>42540</v>
      </c>
      <c r="H36" s="160" t="s">
        <v>258</v>
      </c>
      <c r="I36" s="11"/>
    </row>
    <row r="37" spans="1:9" ht="36.75" customHeight="1" x14ac:dyDescent="0.25">
      <c r="A37" s="6"/>
      <c r="B37" s="158" t="s">
        <v>315</v>
      </c>
      <c r="C37" s="126">
        <v>0</v>
      </c>
      <c r="D37" s="266" t="s">
        <v>316</v>
      </c>
      <c r="E37" s="358"/>
      <c r="F37" s="262"/>
      <c r="G37" s="185" t="s">
        <v>317</v>
      </c>
      <c r="H37" s="160" t="s">
        <v>281</v>
      </c>
      <c r="I37" s="11"/>
    </row>
    <row r="38" spans="1:9" ht="36.75" customHeight="1" x14ac:dyDescent="0.25">
      <c r="A38" s="6"/>
      <c r="B38" s="158" t="s">
        <v>318</v>
      </c>
      <c r="C38" s="126">
        <v>0</v>
      </c>
      <c r="D38" s="266" t="s">
        <v>319</v>
      </c>
      <c r="E38" s="358"/>
      <c r="F38" s="262"/>
      <c r="G38" s="185">
        <v>42572</v>
      </c>
      <c r="H38" s="160" t="s">
        <v>258</v>
      </c>
      <c r="I38" s="11"/>
    </row>
    <row r="39" spans="1:9" ht="36.75" customHeight="1" x14ac:dyDescent="0.25">
      <c r="A39" s="6"/>
      <c r="B39" s="158" t="s">
        <v>320</v>
      </c>
      <c r="C39" s="126">
        <v>0</v>
      </c>
      <c r="D39" s="266" t="s">
        <v>321</v>
      </c>
      <c r="E39" s="358"/>
      <c r="F39" s="262"/>
      <c r="G39" s="185" t="s">
        <v>322</v>
      </c>
      <c r="H39" s="160" t="s">
        <v>281</v>
      </c>
      <c r="I39" s="11"/>
    </row>
    <row r="40" spans="1:9" ht="36.75" customHeight="1" x14ac:dyDescent="0.25">
      <c r="A40" s="6"/>
      <c r="B40" s="158" t="s">
        <v>323</v>
      </c>
      <c r="C40" s="126">
        <v>0</v>
      </c>
      <c r="D40" s="266" t="s">
        <v>324</v>
      </c>
      <c r="E40" s="358"/>
      <c r="F40" s="262"/>
      <c r="G40" s="185" t="s">
        <v>325</v>
      </c>
      <c r="H40" s="160" t="s">
        <v>281</v>
      </c>
      <c r="I40" s="11"/>
    </row>
    <row r="41" spans="1:9" ht="36.75" customHeight="1" x14ac:dyDescent="0.25">
      <c r="A41" s="6"/>
      <c r="B41" s="158" t="s">
        <v>326</v>
      </c>
      <c r="C41" s="126">
        <v>0</v>
      </c>
      <c r="D41" s="266" t="s">
        <v>327</v>
      </c>
      <c r="E41" s="358"/>
      <c r="F41" s="262"/>
      <c r="G41" s="185" t="s">
        <v>325</v>
      </c>
      <c r="H41" s="160" t="s">
        <v>281</v>
      </c>
      <c r="I41" s="11"/>
    </row>
    <row r="42" spans="1:9" ht="36.75" customHeight="1" x14ac:dyDescent="0.25">
      <c r="A42" s="6"/>
      <c r="B42" s="189" t="s">
        <v>329</v>
      </c>
      <c r="C42" s="126">
        <v>0</v>
      </c>
      <c r="D42" s="266" t="s">
        <v>335</v>
      </c>
      <c r="E42" s="358"/>
      <c r="F42" s="262"/>
      <c r="G42" s="185">
        <v>42675</v>
      </c>
      <c r="H42" s="160" t="s">
        <v>281</v>
      </c>
      <c r="I42" s="11"/>
    </row>
    <row r="43" spans="1:9" s="58" customFormat="1" ht="30.75" customHeight="1" x14ac:dyDescent="0.25">
      <c r="A43" s="56"/>
      <c r="B43" s="189" t="s">
        <v>330</v>
      </c>
      <c r="C43" s="126">
        <v>0</v>
      </c>
      <c r="D43" s="266" t="s">
        <v>336</v>
      </c>
      <c r="E43" s="358"/>
      <c r="F43" s="262"/>
      <c r="G43" s="185">
        <v>42675</v>
      </c>
      <c r="H43" s="160" t="s">
        <v>281</v>
      </c>
      <c r="I43" s="57"/>
    </row>
    <row r="44" spans="1:9" s="58" customFormat="1" ht="30.75" customHeight="1" x14ac:dyDescent="0.25">
      <c r="A44" s="56"/>
      <c r="B44" s="190" t="s">
        <v>331</v>
      </c>
      <c r="C44" s="127">
        <v>0</v>
      </c>
      <c r="D44" s="266" t="s">
        <v>337</v>
      </c>
      <c r="E44" s="358"/>
      <c r="F44" s="262"/>
      <c r="G44" s="185">
        <v>42677</v>
      </c>
      <c r="H44" s="160" t="s">
        <v>281</v>
      </c>
      <c r="I44" s="57"/>
    </row>
    <row r="45" spans="1:9" s="58" customFormat="1" ht="30.75" customHeight="1" x14ac:dyDescent="0.25">
      <c r="A45" s="56"/>
      <c r="B45" s="190" t="s">
        <v>332</v>
      </c>
      <c r="C45" s="127">
        <v>0</v>
      </c>
      <c r="D45" s="266" t="s">
        <v>338</v>
      </c>
      <c r="E45" s="358"/>
      <c r="F45" s="262"/>
      <c r="G45" s="185">
        <v>42691</v>
      </c>
      <c r="H45" s="160" t="s">
        <v>258</v>
      </c>
      <c r="I45" s="57"/>
    </row>
    <row r="46" spans="1:9" s="58" customFormat="1" ht="30.75" customHeight="1" x14ac:dyDescent="0.25">
      <c r="A46" s="56"/>
      <c r="B46" s="190" t="s">
        <v>333</v>
      </c>
      <c r="C46" s="127">
        <v>0</v>
      </c>
      <c r="D46" s="266" t="s">
        <v>339</v>
      </c>
      <c r="E46" s="358"/>
      <c r="F46" s="262"/>
      <c r="G46" s="185">
        <v>42719</v>
      </c>
      <c r="H46" s="160" t="s">
        <v>258</v>
      </c>
      <c r="I46" s="57"/>
    </row>
    <row r="47" spans="1:9" s="58" customFormat="1" ht="30.75" customHeight="1" x14ac:dyDescent="0.25">
      <c r="A47" s="56"/>
      <c r="B47" s="190" t="s">
        <v>334</v>
      </c>
      <c r="C47" s="127">
        <v>0</v>
      </c>
      <c r="D47" s="266" t="s">
        <v>340</v>
      </c>
      <c r="E47" s="358"/>
      <c r="F47" s="262"/>
      <c r="G47" s="185">
        <v>42370</v>
      </c>
      <c r="H47" s="160" t="s">
        <v>258</v>
      </c>
      <c r="I47" s="57"/>
    </row>
    <row r="48" spans="1:9" s="58" customFormat="1" ht="30.75" customHeight="1" x14ac:dyDescent="0.25">
      <c r="A48" s="56"/>
      <c r="B48" s="128"/>
      <c r="C48" s="127"/>
      <c r="D48" s="161"/>
      <c r="E48" s="162"/>
      <c r="F48" s="129"/>
      <c r="G48" s="159" t="s">
        <v>127</v>
      </c>
      <c r="H48" s="160"/>
      <c r="I48" s="57"/>
    </row>
    <row r="49" spans="1:9" s="58" customFormat="1" ht="30.75" customHeight="1" x14ac:dyDescent="0.25">
      <c r="A49" s="56"/>
      <c r="B49" s="128"/>
      <c r="C49" s="127"/>
      <c r="D49" s="161"/>
      <c r="E49" s="162"/>
      <c r="F49" s="129"/>
      <c r="G49" s="159" t="s">
        <v>127</v>
      </c>
      <c r="H49" s="160"/>
      <c r="I49" s="57"/>
    </row>
    <row r="50" spans="1:9" s="58" customFormat="1" ht="30.75" customHeight="1" x14ac:dyDescent="0.25">
      <c r="A50" s="56"/>
      <c r="B50" s="128"/>
      <c r="C50" s="127"/>
      <c r="D50" s="161"/>
      <c r="E50" s="162"/>
      <c r="F50" s="129"/>
      <c r="G50" s="159" t="s">
        <v>127</v>
      </c>
      <c r="H50" s="160"/>
      <c r="I50" s="57"/>
    </row>
    <row r="51" spans="1:9" s="58" customFormat="1" ht="30.75" customHeight="1" x14ac:dyDescent="0.25">
      <c r="A51" s="56"/>
      <c r="B51" s="128"/>
      <c r="C51" s="127"/>
      <c r="D51" s="161"/>
      <c r="E51" s="162"/>
      <c r="F51" s="129"/>
      <c r="G51" s="159" t="s">
        <v>127</v>
      </c>
      <c r="H51" s="160"/>
      <c r="I51" s="57"/>
    </row>
    <row r="52" spans="1:9" s="58" customFormat="1" ht="30.75" customHeight="1" x14ac:dyDescent="0.25">
      <c r="A52" s="56"/>
      <c r="B52" s="128"/>
      <c r="C52" s="127"/>
      <c r="D52" s="161"/>
      <c r="E52" s="162"/>
      <c r="F52" s="129"/>
      <c r="G52" s="159" t="s">
        <v>127</v>
      </c>
      <c r="H52" s="160"/>
      <c r="I52" s="57"/>
    </row>
    <row r="53" spans="1:9" s="58" customFormat="1" ht="30.75" customHeight="1" x14ac:dyDescent="0.25">
      <c r="A53" s="56"/>
      <c r="B53" s="128"/>
      <c r="C53" s="127"/>
      <c r="D53" s="161"/>
      <c r="E53" s="162"/>
      <c r="F53" s="129"/>
      <c r="G53" s="159" t="s">
        <v>127</v>
      </c>
      <c r="H53" s="160"/>
      <c r="I53" s="57"/>
    </row>
    <row r="54" spans="1:9" s="58" customFormat="1" ht="30.75" customHeight="1" x14ac:dyDescent="0.25">
      <c r="A54" s="56"/>
      <c r="B54" s="128"/>
      <c r="C54" s="127"/>
      <c r="D54" s="161"/>
      <c r="E54" s="162"/>
      <c r="F54" s="129"/>
      <c r="G54" s="159" t="s">
        <v>127</v>
      </c>
      <c r="H54" s="160"/>
      <c r="I54" s="57"/>
    </row>
    <row r="55" spans="1:9" s="58" customFormat="1" ht="30.75" customHeight="1" x14ac:dyDescent="0.25">
      <c r="A55" s="56"/>
      <c r="B55" s="128"/>
      <c r="C55" s="127"/>
      <c r="D55" s="161"/>
      <c r="E55" s="162"/>
      <c r="F55" s="129"/>
      <c r="G55" s="159" t="s">
        <v>127</v>
      </c>
      <c r="H55" s="160"/>
      <c r="I55" s="57"/>
    </row>
    <row r="56" spans="1:9" s="58" customFormat="1" ht="30.75" customHeight="1" x14ac:dyDescent="0.25">
      <c r="A56" s="56"/>
      <c r="B56" s="128"/>
      <c r="C56" s="127"/>
      <c r="D56" s="161"/>
      <c r="E56" s="162"/>
      <c r="F56" s="129"/>
      <c r="G56" s="159" t="s">
        <v>127</v>
      </c>
      <c r="H56" s="160"/>
      <c r="I56" s="57"/>
    </row>
    <row r="57" spans="1:9" s="58" customFormat="1" ht="30.75" customHeight="1" x14ac:dyDescent="0.25">
      <c r="A57" s="56"/>
      <c r="B57" s="128"/>
      <c r="C57" s="127"/>
      <c r="D57" s="161"/>
      <c r="E57" s="162"/>
      <c r="F57" s="129"/>
      <c r="G57" s="159" t="s">
        <v>127</v>
      </c>
      <c r="H57" s="160"/>
      <c r="I57" s="57"/>
    </row>
    <row r="58" spans="1:9" s="58" customFormat="1" ht="30.75" customHeight="1" x14ac:dyDescent="0.25">
      <c r="A58" s="56"/>
      <c r="B58" s="128"/>
      <c r="C58" s="127"/>
      <c r="D58" s="266"/>
      <c r="E58" s="358"/>
      <c r="F58" s="262"/>
      <c r="G58" s="159" t="s">
        <v>127</v>
      </c>
      <c r="H58" s="160"/>
      <c r="I58" s="57"/>
    </row>
    <row r="59" spans="1:9" s="58" customFormat="1" ht="30.75" customHeight="1" x14ac:dyDescent="0.25">
      <c r="A59" s="56"/>
      <c r="B59" s="128"/>
      <c r="C59" s="127"/>
      <c r="D59" s="266"/>
      <c r="E59" s="358"/>
      <c r="F59" s="262"/>
      <c r="G59" s="159" t="s">
        <v>127</v>
      </c>
      <c r="H59" s="160"/>
      <c r="I59" s="57"/>
    </row>
    <row r="60" spans="1:9" s="58" customFormat="1" ht="30.75" customHeight="1" x14ac:dyDescent="0.25">
      <c r="A60" s="56"/>
      <c r="B60" s="128"/>
      <c r="C60" s="127"/>
      <c r="D60" s="266"/>
      <c r="E60" s="358"/>
      <c r="F60" s="262"/>
      <c r="G60" s="159" t="s">
        <v>127</v>
      </c>
      <c r="H60" s="160"/>
      <c r="I60" s="57"/>
    </row>
    <row r="61" spans="1:9" ht="15.75" thickBot="1" x14ac:dyDescent="0.3">
      <c r="A61" s="7"/>
      <c r="B61" s="12"/>
      <c r="C61" s="12"/>
      <c r="D61" s="12"/>
      <c r="E61" s="12"/>
      <c r="F61" s="12"/>
      <c r="G61" s="12"/>
      <c r="H61" s="12"/>
      <c r="I61" s="13"/>
    </row>
  </sheetData>
  <sheetProtection password="DE36" sheet="1" objects="1" scenarios="1" selectLockedCells="1"/>
  <mergeCells count="49">
    <mergeCell ref="B6:C6"/>
    <mergeCell ref="D6:F6"/>
    <mergeCell ref="G6:H6"/>
    <mergeCell ref="B8:C8"/>
    <mergeCell ref="D8:F8"/>
    <mergeCell ref="G8:H8"/>
    <mergeCell ref="D28:F28"/>
    <mergeCell ref="D20:F20"/>
    <mergeCell ref="D21:F21"/>
    <mergeCell ref="D22:F22"/>
    <mergeCell ref="D23:F23"/>
    <mergeCell ref="B2:F3"/>
    <mergeCell ref="G2:H3"/>
    <mergeCell ref="B10:H10"/>
    <mergeCell ref="D11:F11"/>
    <mergeCell ref="D27:F27"/>
    <mergeCell ref="D24:F24"/>
    <mergeCell ref="D25:F25"/>
    <mergeCell ref="D26:F26"/>
    <mergeCell ref="D12:F12"/>
    <mergeCell ref="D13:F13"/>
    <mergeCell ref="D14:F14"/>
    <mergeCell ref="D15:F15"/>
    <mergeCell ref="D16:F16"/>
    <mergeCell ref="D17:F17"/>
    <mergeCell ref="D18:F18"/>
    <mergeCell ref="D19:F19"/>
    <mergeCell ref="D40:F40"/>
    <mergeCell ref="D29:F29"/>
    <mergeCell ref="D30:F30"/>
    <mergeCell ref="D31:F31"/>
    <mergeCell ref="D32:F32"/>
    <mergeCell ref="D33:F33"/>
    <mergeCell ref="D34:F34"/>
    <mergeCell ref="D35:F35"/>
    <mergeCell ref="D36:F36"/>
    <mergeCell ref="D37:F37"/>
    <mergeCell ref="D38:F38"/>
    <mergeCell ref="D39:F39"/>
    <mergeCell ref="D59:F59"/>
    <mergeCell ref="D60:F60"/>
    <mergeCell ref="D41:F41"/>
    <mergeCell ref="D42:F42"/>
    <mergeCell ref="D43:F43"/>
    <mergeCell ref="D44:F44"/>
    <mergeCell ref="D45:F45"/>
    <mergeCell ref="D58:F58"/>
    <mergeCell ref="D46:F46"/>
    <mergeCell ref="D47:F47"/>
  </mergeCells>
  <conditionalFormatting sqref="B20">
    <cfRule type="duplicateValues" dxfId="0" priority="1"/>
  </conditionalFormatting>
  <dataValidations count="1">
    <dataValidation type="list" allowBlank="1" showInputMessage="1" showErrorMessage="1" sqref="H12:H60">
      <formula1>"CREADA,CANCELADA"</formula1>
    </dataValidation>
  </dataValidation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topLeftCell="A2" zoomScale="80" zoomScaleNormal="80" workbookViewId="0">
      <selection activeCell="H12" sqref="H12"/>
    </sheetView>
  </sheetViews>
  <sheetFormatPr baseColWidth="10" defaultRowHeight="15" x14ac:dyDescent="0.25"/>
  <cols>
    <col min="1" max="1" width="2.5703125" style="1" customWidth="1"/>
    <col min="2" max="2" width="25.28515625" style="1" customWidth="1"/>
    <col min="3" max="3" width="23" style="1" customWidth="1"/>
    <col min="4" max="4" width="19.28515625" style="1" customWidth="1"/>
    <col min="5" max="5" width="21.7109375" style="1" customWidth="1"/>
    <col min="6" max="6" width="25.7109375" style="1" customWidth="1"/>
    <col min="7" max="7" width="19.7109375" style="1" customWidth="1"/>
    <col min="8" max="8" width="21.85546875" style="1" customWidth="1"/>
    <col min="9" max="9" width="2.5703125" style="1" customWidth="1"/>
    <col min="10" max="16384" width="11.42578125" style="1"/>
  </cols>
  <sheetData>
    <row r="1" spans="1:9" ht="9" customHeight="1" x14ac:dyDescent="0.25">
      <c r="A1" s="5"/>
      <c r="B1" s="9"/>
      <c r="C1" s="9"/>
      <c r="D1" s="9"/>
      <c r="E1" s="9"/>
      <c r="F1" s="9"/>
      <c r="G1" s="9"/>
      <c r="H1" s="9"/>
      <c r="I1" s="10"/>
    </row>
    <row r="2" spans="1:9" ht="15" customHeight="1" x14ac:dyDescent="0.25">
      <c r="A2" s="6"/>
      <c r="B2" s="302" t="s">
        <v>121</v>
      </c>
      <c r="C2" s="303"/>
      <c r="D2" s="303"/>
      <c r="E2" s="303"/>
      <c r="F2" s="303"/>
      <c r="G2" s="287" t="s">
        <v>135</v>
      </c>
      <c r="H2" s="289"/>
      <c r="I2" s="11"/>
    </row>
    <row r="3" spans="1:9" ht="27" customHeight="1" x14ac:dyDescent="0.25">
      <c r="A3" s="6"/>
      <c r="B3" s="305"/>
      <c r="C3" s="306"/>
      <c r="D3" s="306"/>
      <c r="E3" s="306"/>
      <c r="F3" s="306"/>
      <c r="G3" s="290"/>
      <c r="H3" s="292"/>
      <c r="I3" s="11"/>
    </row>
    <row r="4" spans="1:9" x14ac:dyDescent="0.25">
      <c r="A4" s="6"/>
      <c r="B4" s="8"/>
      <c r="C4" s="8"/>
      <c r="D4" s="8"/>
      <c r="E4" s="8"/>
      <c r="F4" s="8"/>
      <c r="G4" s="8"/>
      <c r="H4" s="8"/>
      <c r="I4" s="11"/>
    </row>
    <row r="5" spans="1:9" ht="12.75" customHeight="1" x14ac:dyDescent="0.25">
      <c r="A5" s="6"/>
      <c r="B5" s="111" t="s">
        <v>19</v>
      </c>
      <c r="C5" s="112"/>
      <c r="D5" s="111" t="s">
        <v>20</v>
      </c>
      <c r="E5" s="112"/>
      <c r="F5" s="112"/>
      <c r="G5" s="113" t="s">
        <v>21</v>
      </c>
      <c r="H5" s="114"/>
      <c r="I5" s="11"/>
    </row>
    <row r="6" spans="1:9" ht="28.5" customHeight="1" x14ac:dyDescent="0.25">
      <c r="A6" s="6"/>
      <c r="B6" s="362" t="str">
        <f>+'Informe Anual CGM'!B6:E6</f>
        <v>EMPRESAS MUNICIPALES DE CALI E.I.C.E E.S.P</v>
      </c>
      <c r="C6" s="363"/>
      <c r="D6" s="362" t="str">
        <f>+'Informe Anual CGM'!F6</f>
        <v>CGM EMCALI</v>
      </c>
      <c r="E6" s="364"/>
      <c r="F6" s="363"/>
      <c r="G6" s="365">
        <f>+'Informe Anual CGM'!L6</f>
        <v>2016</v>
      </c>
      <c r="H6" s="366"/>
      <c r="I6" s="11"/>
    </row>
    <row r="7" spans="1:9" ht="12.75" customHeight="1" x14ac:dyDescent="0.25">
      <c r="A7" s="6"/>
      <c r="B7" s="111" t="s">
        <v>52</v>
      </c>
      <c r="C7" s="112"/>
      <c r="D7" s="115" t="s">
        <v>53</v>
      </c>
      <c r="E7" s="8"/>
      <c r="F7" s="8"/>
      <c r="G7" s="113" t="s">
        <v>22</v>
      </c>
      <c r="H7" s="114"/>
      <c r="I7" s="11"/>
    </row>
    <row r="8" spans="1:9" ht="28.5" customHeight="1" x14ac:dyDescent="0.25">
      <c r="A8" s="6"/>
      <c r="B8" s="362" t="str">
        <f>+'Informe Anual CGM'!B8:E8</f>
        <v>EMIC</v>
      </c>
      <c r="C8" s="363"/>
      <c r="D8" s="362" t="str">
        <f>+'Informe Anual CGM'!F8</f>
        <v>Crc0222</v>
      </c>
      <c r="E8" s="364"/>
      <c r="F8" s="363"/>
      <c r="G8" s="365">
        <f>+'Informe Anual CGM'!L8</f>
        <v>42794</v>
      </c>
      <c r="H8" s="366"/>
      <c r="I8" s="11"/>
    </row>
    <row r="9" spans="1:9" ht="15.75" thickBot="1" x14ac:dyDescent="0.3">
      <c r="A9" s="6"/>
      <c r="B9" s="8"/>
      <c r="C9" s="8"/>
      <c r="D9" s="8"/>
      <c r="E9" s="8"/>
      <c r="F9" s="8"/>
      <c r="G9" s="8"/>
      <c r="H9" s="8"/>
      <c r="I9" s="11"/>
    </row>
    <row r="10" spans="1:9" ht="30.75" customHeight="1" thickBot="1" x14ac:dyDescent="0.3">
      <c r="A10" s="6"/>
      <c r="B10" s="265" t="s">
        <v>131</v>
      </c>
      <c r="C10" s="228"/>
      <c r="D10" s="228"/>
      <c r="E10" s="228"/>
      <c r="F10" s="228"/>
      <c r="G10" s="228"/>
      <c r="H10" s="229"/>
      <c r="I10" s="11"/>
    </row>
    <row r="11" spans="1:9" ht="36.75" customHeight="1" x14ac:dyDescent="0.25">
      <c r="A11" s="6"/>
      <c r="B11" s="42" t="s">
        <v>123</v>
      </c>
      <c r="C11" s="41" t="s">
        <v>124</v>
      </c>
      <c r="D11" s="359" t="s">
        <v>125</v>
      </c>
      <c r="E11" s="360"/>
      <c r="F11" s="361"/>
      <c r="G11" s="41" t="s">
        <v>128</v>
      </c>
      <c r="H11" s="44" t="s">
        <v>133</v>
      </c>
      <c r="I11" s="11"/>
    </row>
    <row r="12" spans="1:9" ht="36.75" customHeight="1" x14ac:dyDescent="0.25">
      <c r="A12" s="6"/>
      <c r="B12" s="158"/>
      <c r="C12" s="126"/>
      <c r="D12" s="266"/>
      <c r="E12" s="358"/>
      <c r="F12" s="262"/>
      <c r="G12" s="159" t="s">
        <v>127</v>
      </c>
      <c r="H12" s="163"/>
      <c r="I12" s="11"/>
    </row>
    <row r="13" spans="1:9" ht="36.75" customHeight="1" x14ac:dyDescent="0.25">
      <c r="A13" s="6"/>
      <c r="B13" s="158"/>
      <c r="C13" s="126"/>
      <c r="D13" s="161"/>
      <c r="E13" s="162"/>
      <c r="F13" s="129"/>
      <c r="G13" s="159" t="s">
        <v>127</v>
      </c>
      <c r="H13" s="163"/>
      <c r="I13" s="11"/>
    </row>
    <row r="14" spans="1:9" ht="36.75" customHeight="1" x14ac:dyDescent="0.25">
      <c r="A14" s="6"/>
      <c r="B14" s="158"/>
      <c r="C14" s="126"/>
      <c r="D14" s="161"/>
      <c r="E14" s="162"/>
      <c r="F14" s="129"/>
      <c r="G14" s="159" t="s">
        <v>127</v>
      </c>
      <c r="H14" s="163"/>
      <c r="I14" s="11"/>
    </row>
    <row r="15" spans="1:9" ht="36.75" customHeight="1" x14ac:dyDescent="0.25">
      <c r="A15" s="6"/>
      <c r="B15" s="158"/>
      <c r="C15" s="126"/>
      <c r="D15" s="161"/>
      <c r="E15" s="162"/>
      <c r="F15" s="129"/>
      <c r="G15" s="159" t="s">
        <v>127</v>
      </c>
      <c r="H15" s="163"/>
      <c r="I15" s="11"/>
    </row>
    <row r="16" spans="1:9" ht="36.75" customHeight="1" x14ac:dyDescent="0.25">
      <c r="A16" s="6"/>
      <c r="B16" s="158"/>
      <c r="C16" s="126"/>
      <c r="D16" s="161"/>
      <c r="E16" s="162"/>
      <c r="F16" s="129"/>
      <c r="G16" s="159" t="s">
        <v>127</v>
      </c>
      <c r="H16" s="163"/>
      <c r="I16" s="11"/>
    </row>
    <row r="17" spans="1:9" ht="36.75" customHeight="1" x14ac:dyDescent="0.25">
      <c r="A17" s="6"/>
      <c r="B17" s="158"/>
      <c r="C17" s="126"/>
      <c r="D17" s="161"/>
      <c r="E17" s="162"/>
      <c r="F17" s="129"/>
      <c r="G17" s="159" t="s">
        <v>127</v>
      </c>
      <c r="H17" s="163"/>
      <c r="I17" s="11"/>
    </row>
    <row r="18" spans="1:9" ht="36.75" customHeight="1" x14ac:dyDescent="0.25">
      <c r="A18" s="6"/>
      <c r="B18" s="158"/>
      <c r="C18" s="126"/>
      <c r="D18" s="161"/>
      <c r="E18" s="162"/>
      <c r="F18" s="129"/>
      <c r="G18" s="159" t="s">
        <v>127</v>
      </c>
      <c r="H18" s="163"/>
      <c r="I18" s="11"/>
    </row>
    <row r="19" spans="1:9" ht="36.75" customHeight="1" x14ac:dyDescent="0.25">
      <c r="A19" s="6"/>
      <c r="B19" s="158"/>
      <c r="C19" s="126"/>
      <c r="D19" s="266"/>
      <c r="E19" s="358"/>
      <c r="F19" s="262"/>
      <c r="G19" s="159" t="s">
        <v>127</v>
      </c>
      <c r="H19" s="163"/>
      <c r="I19" s="11"/>
    </row>
    <row r="20" spans="1:9" ht="36.75" customHeight="1" x14ac:dyDescent="0.25">
      <c r="A20" s="6"/>
      <c r="B20" s="158"/>
      <c r="C20" s="126"/>
      <c r="D20" s="266"/>
      <c r="E20" s="358"/>
      <c r="F20" s="262"/>
      <c r="G20" s="159" t="s">
        <v>127</v>
      </c>
      <c r="H20" s="163"/>
      <c r="I20" s="11"/>
    </row>
    <row r="21" spans="1:9" ht="36.75" customHeight="1" x14ac:dyDescent="0.25">
      <c r="A21" s="6"/>
      <c r="B21" s="158"/>
      <c r="C21" s="126"/>
      <c r="D21" s="266"/>
      <c r="E21" s="358"/>
      <c r="F21" s="262"/>
      <c r="G21" s="159" t="s">
        <v>127</v>
      </c>
      <c r="H21" s="163"/>
      <c r="I21" s="11"/>
    </row>
    <row r="22" spans="1:9" ht="36.75" customHeight="1" x14ac:dyDescent="0.25">
      <c r="A22" s="6"/>
      <c r="B22" s="158"/>
      <c r="C22" s="126"/>
      <c r="D22" s="266"/>
      <c r="E22" s="358"/>
      <c r="F22" s="262"/>
      <c r="G22" s="159" t="s">
        <v>127</v>
      </c>
      <c r="H22" s="163"/>
      <c r="I22" s="11"/>
    </row>
    <row r="23" spans="1:9" ht="36.75" customHeight="1" x14ac:dyDescent="0.25">
      <c r="A23" s="6"/>
      <c r="B23" s="158"/>
      <c r="C23" s="126"/>
      <c r="D23" s="266"/>
      <c r="E23" s="358"/>
      <c r="F23" s="262"/>
      <c r="G23" s="159" t="s">
        <v>127</v>
      </c>
      <c r="H23" s="163"/>
      <c r="I23" s="11"/>
    </row>
    <row r="24" spans="1:9" ht="36.75" customHeight="1" x14ac:dyDescent="0.25">
      <c r="A24" s="6"/>
      <c r="B24" s="158"/>
      <c r="C24" s="126"/>
      <c r="D24" s="161"/>
      <c r="E24" s="162"/>
      <c r="F24" s="129"/>
      <c r="G24" s="159" t="s">
        <v>127</v>
      </c>
      <c r="H24" s="163"/>
      <c r="I24" s="11"/>
    </row>
    <row r="25" spans="1:9" ht="36.75" customHeight="1" x14ac:dyDescent="0.25">
      <c r="A25" s="6"/>
      <c r="B25" s="158"/>
      <c r="C25" s="126"/>
      <c r="D25" s="161"/>
      <c r="E25" s="162"/>
      <c r="F25" s="129"/>
      <c r="G25" s="159" t="s">
        <v>127</v>
      </c>
      <c r="H25" s="163"/>
      <c r="I25" s="11"/>
    </row>
    <row r="26" spans="1:9" ht="36.75" customHeight="1" x14ac:dyDescent="0.25">
      <c r="A26" s="6"/>
      <c r="B26" s="158"/>
      <c r="C26" s="126"/>
      <c r="D26" s="161"/>
      <c r="E26" s="162"/>
      <c r="F26" s="129"/>
      <c r="G26" s="159" t="s">
        <v>127</v>
      </c>
      <c r="H26" s="163"/>
      <c r="I26" s="11"/>
    </row>
    <row r="27" spans="1:9" ht="36.75" customHeight="1" x14ac:dyDescent="0.25">
      <c r="A27" s="6"/>
      <c r="B27" s="158"/>
      <c r="C27" s="126"/>
      <c r="D27" s="161"/>
      <c r="E27" s="162"/>
      <c r="F27" s="129"/>
      <c r="G27" s="159" t="s">
        <v>127</v>
      </c>
      <c r="H27" s="163"/>
      <c r="I27" s="11"/>
    </row>
    <row r="28" spans="1:9" ht="36.75" customHeight="1" x14ac:dyDescent="0.25">
      <c r="A28" s="6"/>
      <c r="B28" s="158"/>
      <c r="C28" s="126"/>
      <c r="D28" s="161"/>
      <c r="E28" s="162"/>
      <c r="F28" s="129"/>
      <c r="G28" s="159" t="s">
        <v>127</v>
      </c>
      <c r="H28" s="163"/>
      <c r="I28" s="11"/>
    </row>
    <row r="29" spans="1:9" ht="36.75" customHeight="1" x14ac:dyDescent="0.25">
      <c r="A29" s="6"/>
      <c r="B29" s="158"/>
      <c r="C29" s="126"/>
      <c r="D29" s="161"/>
      <c r="E29" s="162"/>
      <c r="F29" s="129"/>
      <c r="G29" s="159" t="s">
        <v>127</v>
      </c>
      <c r="H29" s="163"/>
      <c r="I29" s="11"/>
    </row>
    <row r="30" spans="1:9" ht="36.75" customHeight="1" x14ac:dyDescent="0.25">
      <c r="A30" s="6"/>
      <c r="B30" s="158"/>
      <c r="C30" s="126"/>
      <c r="D30" s="266"/>
      <c r="E30" s="358"/>
      <c r="F30" s="262"/>
      <c r="G30" s="159" t="s">
        <v>127</v>
      </c>
      <c r="H30" s="163"/>
      <c r="I30" s="11"/>
    </row>
    <row r="31" spans="1:9" ht="36.75" customHeight="1" x14ac:dyDescent="0.25">
      <c r="A31" s="6"/>
      <c r="B31" s="158"/>
      <c r="C31" s="126"/>
      <c r="D31" s="266"/>
      <c r="E31" s="358"/>
      <c r="F31" s="262"/>
      <c r="G31" s="159" t="s">
        <v>127</v>
      </c>
      <c r="H31" s="163"/>
      <c r="I31" s="11"/>
    </row>
    <row r="32" spans="1:9" ht="36.75" customHeight="1" x14ac:dyDescent="0.25">
      <c r="A32" s="6"/>
      <c r="B32" s="158"/>
      <c r="C32" s="126"/>
      <c r="D32" s="266"/>
      <c r="E32" s="358"/>
      <c r="F32" s="262"/>
      <c r="G32" s="159" t="s">
        <v>127</v>
      </c>
      <c r="H32" s="163"/>
      <c r="I32" s="11"/>
    </row>
    <row r="33" spans="1:9" ht="36.75" customHeight="1" x14ac:dyDescent="0.25">
      <c r="A33" s="6"/>
      <c r="B33" s="158"/>
      <c r="C33" s="126"/>
      <c r="D33" s="161"/>
      <c r="E33" s="162"/>
      <c r="F33" s="129"/>
      <c r="G33" s="159" t="s">
        <v>127</v>
      </c>
      <c r="H33" s="163"/>
      <c r="I33" s="11"/>
    </row>
    <row r="34" spans="1:9" ht="36.75" customHeight="1" x14ac:dyDescent="0.25">
      <c r="A34" s="6"/>
      <c r="B34" s="158"/>
      <c r="C34" s="126"/>
      <c r="D34" s="161"/>
      <c r="E34" s="162"/>
      <c r="F34" s="129"/>
      <c r="G34" s="159" t="s">
        <v>127</v>
      </c>
      <c r="H34" s="163"/>
      <c r="I34" s="11"/>
    </row>
    <row r="35" spans="1:9" ht="36.75" customHeight="1" x14ac:dyDescent="0.25">
      <c r="A35" s="6"/>
      <c r="B35" s="158"/>
      <c r="C35" s="126"/>
      <c r="D35" s="161"/>
      <c r="E35" s="162"/>
      <c r="F35" s="129"/>
      <c r="G35" s="159" t="s">
        <v>127</v>
      </c>
      <c r="H35" s="163"/>
      <c r="I35" s="11"/>
    </row>
    <row r="36" spans="1:9" ht="36.75" customHeight="1" x14ac:dyDescent="0.25">
      <c r="A36" s="6"/>
      <c r="B36" s="158"/>
      <c r="C36" s="126"/>
      <c r="D36" s="161"/>
      <c r="E36" s="162"/>
      <c r="F36" s="129"/>
      <c r="G36" s="159" t="s">
        <v>127</v>
      </c>
      <c r="H36" s="163"/>
      <c r="I36" s="11"/>
    </row>
    <row r="37" spans="1:9" ht="36.75" customHeight="1" x14ac:dyDescent="0.25">
      <c r="A37" s="6"/>
      <c r="B37" s="158"/>
      <c r="C37" s="126"/>
      <c r="D37" s="161"/>
      <c r="E37" s="162"/>
      <c r="F37" s="129"/>
      <c r="G37" s="159" t="s">
        <v>127</v>
      </c>
      <c r="H37" s="163"/>
      <c r="I37" s="11"/>
    </row>
    <row r="38" spans="1:9" ht="36.75" customHeight="1" thickBot="1" x14ac:dyDescent="0.3">
      <c r="A38" s="6"/>
      <c r="B38" s="164"/>
      <c r="C38" s="165"/>
      <c r="D38" s="166"/>
      <c r="E38" s="167"/>
      <c r="F38" s="168"/>
      <c r="G38" s="169" t="s">
        <v>127</v>
      </c>
      <c r="H38" s="170"/>
      <c r="I38" s="11"/>
    </row>
    <row r="39" spans="1:9" ht="36.75" customHeight="1" x14ac:dyDescent="0.25">
      <c r="A39" s="6"/>
      <c r="B39" s="367" t="s">
        <v>132</v>
      </c>
      <c r="C39" s="368"/>
      <c r="D39" s="368"/>
      <c r="E39" s="368"/>
      <c r="F39" s="368"/>
      <c r="G39" s="369"/>
      <c r="H39" s="79">
        <f>+SUM(H12:H38)</f>
        <v>0</v>
      </c>
      <c r="I39" s="11"/>
    </row>
    <row r="40" spans="1:9" ht="15.75" thickBot="1" x14ac:dyDescent="0.3">
      <c r="A40" s="7"/>
      <c r="B40" s="12"/>
      <c r="C40" s="12"/>
      <c r="D40" s="12"/>
      <c r="E40" s="12"/>
      <c r="F40" s="12"/>
      <c r="G40" s="12"/>
      <c r="H40" s="12"/>
      <c r="I40" s="13"/>
    </row>
  </sheetData>
  <sheetProtection password="DE36" sheet="1" objects="1" scenarios="1" selectLockedCells="1"/>
  <mergeCells count="20">
    <mergeCell ref="B39:G39"/>
    <mergeCell ref="B2:F3"/>
    <mergeCell ref="D30:F30"/>
    <mergeCell ref="D11:F11"/>
    <mergeCell ref="D12:F12"/>
    <mergeCell ref="D31:F31"/>
    <mergeCell ref="D32:F32"/>
    <mergeCell ref="B10:H10"/>
    <mergeCell ref="D19:F19"/>
    <mergeCell ref="D20:F20"/>
    <mergeCell ref="D21:F21"/>
    <mergeCell ref="D22:F22"/>
    <mergeCell ref="D23:F23"/>
    <mergeCell ref="B6:C6"/>
    <mergeCell ref="D6:F6"/>
    <mergeCell ref="G6:H6"/>
    <mergeCell ref="B8:C8"/>
    <mergeCell ref="D8:F8"/>
    <mergeCell ref="G8:H8"/>
    <mergeCell ref="G2:H3"/>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BreakPreview" zoomScale="80" zoomScaleNormal="90" zoomScaleSheetLayoutView="80" workbookViewId="0">
      <selection activeCell="E22" sqref="E22:G22"/>
    </sheetView>
  </sheetViews>
  <sheetFormatPr baseColWidth="10" defaultRowHeight="15" x14ac:dyDescent="0.25"/>
  <cols>
    <col min="1" max="1" width="2.5703125" style="1" customWidth="1"/>
    <col min="2" max="2" width="7.28515625" style="1" customWidth="1"/>
    <col min="3" max="3" width="25.28515625" style="1" customWidth="1"/>
    <col min="4" max="4" width="14.42578125" style="1" customWidth="1"/>
    <col min="5" max="5" width="19.28515625" style="1" customWidth="1"/>
    <col min="6" max="6" width="21.7109375" style="1" customWidth="1"/>
    <col min="7" max="7" width="25.7109375" style="1" customWidth="1"/>
    <col min="8" max="8" width="20" style="1" customWidth="1"/>
    <col min="9" max="9" width="51.85546875" style="1" customWidth="1"/>
    <col min="10" max="10" width="2.5703125" style="1" customWidth="1"/>
    <col min="11" max="16384" width="11.42578125" style="1"/>
  </cols>
  <sheetData>
    <row r="1" spans="1:10" ht="9" customHeight="1" x14ac:dyDescent="0.25">
      <c r="A1" s="5"/>
      <c r="B1" s="9"/>
      <c r="C1" s="9"/>
      <c r="D1" s="9"/>
      <c r="E1" s="9"/>
      <c r="F1" s="9"/>
      <c r="G1" s="9"/>
      <c r="H1" s="9"/>
      <c r="I1" s="9"/>
      <c r="J1" s="10"/>
    </row>
    <row r="2" spans="1:10" ht="15" customHeight="1" x14ac:dyDescent="0.25">
      <c r="A2" s="6"/>
      <c r="B2" s="374" t="s">
        <v>121</v>
      </c>
      <c r="C2" s="374"/>
      <c r="D2" s="374"/>
      <c r="E2" s="374"/>
      <c r="F2" s="374"/>
      <c r="G2" s="374"/>
      <c r="H2" s="374"/>
      <c r="I2" s="373" t="s">
        <v>136</v>
      </c>
      <c r="J2" s="11"/>
    </row>
    <row r="3" spans="1:10" ht="27" customHeight="1" x14ac:dyDescent="0.25">
      <c r="A3" s="6"/>
      <c r="B3" s="374"/>
      <c r="C3" s="374"/>
      <c r="D3" s="374"/>
      <c r="E3" s="374"/>
      <c r="F3" s="374"/>
      <c r="G3" s="374"/>
      <c r="H3" s="374"/>
      <c r="I3" s="373"/>
      <c r="J3" s="11"/>
    </row>
    <row r="4" spans="1:10" x14ac:dyDescent="0.25">
      <c r="A4" s="6"/>
      <c r="B4" s="8"/>
      <c r="C4" s="8"/>
      <c r="D4" s="8"/>
      <c r="E4" s="8"/>
      <c r="F4" s="8"/>
      <c r="G4" s="8"/>
      <c r="H4" s="8"/>
      <c r="I4" s="8"/>
      <c r="J4" s="11"/>
    </row>
    <row r="5" spans="1:10" ht="12.75" customHeight="1" x14ac:dyDescent="0.25">
      <c r="A5" s="6"/>
      <c r="B5" s="111" t="s">
        <v>19</v>
      </c>
      <c r="C5" s="116"/>
      <c r="D5" s="112"/>
      <c r="E5" s="114"/>
      <c r="F5" s="111" t="s">
        <v>20</v>
      </c>
      <c r="G5" s="112"/>
      <c r="H5" s="114"/>
      <c r="I5" s="117" t="s">
        <v>21</v>
      </c>
      <c r="J5" s="11"/>
    </row>
    <row r="6" spans="1:10" ht="28.5" customHeight="1" x14ac:dyDescent="0.25">
      <c r="A6" s="6"/>
      <c r="B6" s="362" t="str">
        <f>+'Informe Anual CGM'!B6</f>
        <v>EMPRESAS MUNICIPALES DE CALI E.I.C.E E.S.P</v>
      </c>
      <c r="C6" s="364"/>
      <c r="D6" s="364"/>
      <c r="E6" s="363"/>
      <c r="F6" s="362" t="str">
        <f>+'Informe Anual CGM'!F6</f>
        <v>CGM EMCALI</v>
      </c>
      <c r="G6" s="364"/>
      <c r="H6" s="363"/>
      <c r="I6" s="118">
        <f>+'Informe Anual CGM'!L6</f>
        <v>2016</v>
      </c>
      <c r="J6" s="11"/>
    </row>
    <row r="7" spans="1:10" ht="12.75" customHeight="1" x14ac:dyDescent="0.25">
      <c r="A7" s="6"/>
      <c r="B7" s="111" t="s">
        <v>52</v>
      </c>
      <c r="C7" s="116"/>
      <c r="D7" s="112"/>
      <c r="E7" s="119"/>
      <c r="F7" s="111" t="s">
        <v>53</v>
      </c>
      <c r="G7" s="112"/>
      <c r="H7" s="114"/>
      <c r="I7" s="117" t="s">
        <v>22</v>
      </c>
      <c r="J7" s="11"/>
    </row>
    <row r="8" spans="1:10" ht="28.5" customHeight="1" x14ac:dyDescent="0.25">
      <c r="A8" s="6"/>
      <c r="B8" s="362" t="str">
        <f>+'Informe Anual CGM'!B8</f>
        <v>EMIC</v>
      </c>
      <c r="C8" s="364"/>
      <c r="D8" s="364"/>
      <c r="E8" s="363"/>
      <c r="F8" s="362" t="str">
        <f>+'Informe Anual CGM'!F8</f>
        <v>Crc0222</v>
      </c>
      <c r="G8" s="364"/>
      <c r="H8" s="363"/>
      <c r="I8" s="118">
        <f>+'Informe Anual CGM'!L8</f>
        <v>42794</v>
      </c>
      <c r="J8" s="11"/>
    </row>
    <row r="9" spans="1:10" ht="15.75" thickBot="1" x14ac:dyDescent="0.3">
      <c r="A9" s="6"/>
      <c r="B9" s="8"/>
      <c r="C9" s="8"/>
      <c r="D9" s="8"/>
      <c r="E9" s="8"/>
      <c r="F9" s="8"/>
      <c r="G9" s="8"/>
      <c r="H9" s="8"/>
      <c r="I9" s="8"/>
      <c r="J9" s="11"/>
    </row>
    <row r="10" spans="1:10" ht="30.75" customHeight="1" thickBot="1" x14ac:dyDescent="0.3">
      <c r="A10" s="6"/>
      <c r="B10" s="265" t="s">
        <v>134</v>
      </c>
      <c r="C10" s="228"/>
      <c r="D10" s="228"/>
      <c r="E10" s="228"/>
      <c r="F10" s="228"/>
      <c r="G10" s="228"/>
      <c r="H10" s="228"/>
      <c r="I10" s="229"/>
      <c r="J10" s="11"/>
    </row>
    <row r="11" spans="1:10" ht="36.75" customHeight="1" x14ac:dyDescent="0.25">
      <c r="A11" s="6"/>
      <c r="B11" s="51" t="s">
        <v>142</v>
      </c>
      <c r="C11" s="47" t="s">
        <v>137</v>
      </c>
      <c r="D11" s="48" t="s">
        <v>138</v>
      </c>
      <c r="E11" s="359" t="s">
        <v>139</v>
      </c>
      <c r="F11" s="360"/>
      <c r="G11" s="361"/>
      <c r="H11" s="48" t="s">
        <v>140</v>
      </c>
      <c r="I11" s="49" t="s">
        <v>141</v>
      </c>
      <c r="J11" s="11"/>
    </row>
    <row r="12" spans="1:10" ht="36.75" customHeight="1" x14ac:dyDescent="0.25">
      <c r="A12" s="6"/>
      <c r="B12" s="78">
        <v>1</v>
      </c>
      <c r="C12" s="171" t="s">
        <v>369</v>
      </c>
      <c r="D12" s="126">
        <v>2</v>
      </c>
      <c r="E12" s="266" t="s">
        <v>370</v>
      </c>
      <c r="F12" s="358"/>
      <c r="G12" s="262"/>
      <c r="H12" s="159" t="s">
        <v>375</v>
      </c>
      <c r="I12" s="172" t="s">
        <v>371</v>
      </c>
      <c r="J12" s="11"/>
    </row>
    <row r="13" spans="1:10" ht="36.75" customHeight="1" x14ac:dyDescent="0.25">
      <c r="A13" s="6"/>
      <c r="B13" s="78">
        <v>2</v>
      </c>
      <c r="C13" s="171" t="s">
        <v>372</v>
      </c>
      <c r="D13" s="126">
        <v>1</v>
      </c>
      <c r="E13" s="266" t="s">
        <v>373</v>
      </c>
      <c r="F13" s="358"/>
      <c r="G13" s="262"/>
      <c r="H13" s="159" t="s">
        <v>376</v>
      </c>
      <c r="I13" s="172" t="s">
        <v>374</v>
      </c>
      <c r="J13" s="11"/>
    </row>
    <row r="14" spans="1:10" ht="36.75" customHeight="1" x14ac:dyDescent="0.25">
      <c r="A14" s="6"/>
      <c r="B14" s="78">
        <v>3</v>
      </c>
      <c r="C14" s="171" t="s">
        <v>372</v>
      </c>
      <c r="D14" s="126">
        <v>1</v>
      </c>
      <c r="E14" s="266" t="s">
        <v>377</v>
      </c>
      <c r="F14" s="358"/>
      <c r="G14" s="262"/>
      <c r="H14" s="159" t="s">
        <v>376</v>
      </c>
      <c r="I14" s="172" t="s">
        <v>378</v>
      </c>
      <c r="J14" s="11"/>
    </row>
    <row r="15" spans="1:10" ht="36.75" customHeight="1" x14ac:dyDescent="0.25">
      <c r="A15" s="6"/>
      <c r="B15" s="78">
        <v>4</v>
      </c>
      <c r="C15" s="171" t="s">
        <v>372</v>
      </c>
      <c r="D15" s="126">
        <v>1</v>
      </c>
      <c r="E15" s="266" t="s">
        <v>380</v>
      </c>
      <c r="F15" s="358"/>
      <c r="G15" s="262"/>
      <c r="H15" s="159" t="s">
        <v>376</v>
      </c>
      <c r="I15" s="172" t="s">
        <v>381</v>
      </c>
      <c r="J15" s="11"/>
    </row>
    <row r="16" spans="1:10" ht="36.75" customHeight="1" x14ac:dyDescent="0.25">
      <c r="A16" s="6"/>
      <c r="B16" s="78">
        <v>5</v>
      </c>
      <c r="C16" s="171" t="s">
        <v>372</v>
      </c>
      <c r="D16" s="126">
        <v>1</v>
      </c>
      <c r="E16" s="266" t="s">
        <v>382</v>
      </c>
      <c r="F16" s="358"/>
      <c r="G16" s="262"/>
      <c r="H16" s="159" t="s">
        <v>376</v>
      </c>
      <c r="I16" s="172" t="s">
        <v>383</v>
      </c>
      <c r="J16" s="11"/>
    </row>
    <row r="17" spans="1:10" ht="36.75" customHeight="1" x14ac:dyDescent="0.25">
      <c r="A17" s="6"/>
      <c r="B17" s="78">
        <v>6</v>
      </c>
      <c r="C17" s="171" t="s">
        <v>372</v>
      </c>
      <c r="D17" s="126">
        <v>1</v>
      </c>
      <c r="E17" s="266" t="s">
        <v>384</v>
      </c>
      <c r="F17" s="358"/>
      <c r="G17" s="262"/>
      <c r="H17" s="159" t="s">
        <v>376</v>
      </c>
      <c r="I17" s="172" t="s">
        <v>384</v>
      </c>
      <c r="J17" s="11"/>
    </row>
    <row r="18" spans="1:10" ht="36.75" customHeight="1" x14ac:dyDescent="0.25">
      <c r="A18" s="6"/>
      <c r="B18" s="78">
        <v>7</v>
      </c>
      <c r="C18" s="171" t="s">
        <v>372</v>
      </c>
      <c r="D18" s="126">
        <v>1</v>
      </c>
      <c r="E18" s="266" t="s">
        <v>385</v>
      </c>
      <c r="F18" s="358"/>
      <c r="G18" s="262"/>
      <c r="H18" s="159" t="s">
        <v>376</v>
      </c>
      <c r="I18" s="172" t="s">
        <v>385</v>
      </c>
      <c r="J18" s="11"/>
    </row>
    <row r="19" spans="1:10" ht="36.75" customHeight="1" x14ac:dyDescent="0.25">
      <c r="A19" s="6"/>
      <c r="B19" s="78">
        <v>8</v>
      </c>
      <c r="C19" s="171" t="s">
        <v>386</v>
      </c>
      <c r="D19" s="126">
        <v>1</v>
      </c>
      <c r="E19" s="266" t="s">
        <v>387</v>
      </c>
      <c r="F19" s="358"/>
      <c r="G19" s="262"/>
      <c r="H19" s="159" t="s">
        <v>376</v>
      </c>
      <c r="I19" s="172" t="s">
        <v>387</v>
      </c>
      <c r="J19" s="11"/>
    </row>
    <row r="20" spans="1:10" ht="36.75" customHeight="1" x14ac:dyDescent="0.25">
      <c r="A20" s="6"/>
      <c r="B20" s="78">
        <v>9</v>
      </c>
      <c r="C20" s="171" t="s">
        <v>372</v>
      </c>
      <c r="D20" s="126">
        <v>2</v>
      </c>
      <c r="E20" s="266" t="s">
        <v>388</v>
      </c>
      <c r="F20" s="358"/>
      <c r="G20" s="262"/>
      <c r="H20" s="159" t="s">
        <v>389</v>
      </c>
      <c r="I20" s="172" t="s">
        <v>388</v>
      </c>
      <c r="J20" s="11"/>
    </row>
    <row r="21" spans="1:10" ht="36.75" customHeight="1" x14ac:dyDescent="0.25">
      <c r="A21" s="6"/>
      <c r="B21" s="78">
        <v>10</v>
      </c>
      <c r="C21" s="171" t="s">
        <v>372</v>
      </c>
      <c r="D21" s="126">
        <v>2</v>
      </c>
      <c r="E21" s="266" t="s">
        <v>390</v>
      </c>
      <c r="F21" s="358"/>
      <c r="G21" s="262"/>
      <c r="H21" s="159" t="s">
        <v>389</v>
      </c>
      <c r="I21" s="172" t="s">
        <v>391</v>
      </c>
      <c r="J21" s="11"/>
    </row>
    <row r="22" spans="1:10" ht="36.75" customHeight="1" x14ac:dyDescent="0.25">
      <c r="A22" s="6"/>
      <c r="B22" s="78">
        <v>11</v>
      </c>
      <c r="C22" s="171" t="s">
        <v>372</v>
      </c>
      <c r="D22" s="126">
        <v>2</v>
      </c>
      <c r="E22" s="266" t="s">
        <v>392</v>
      </c>
      <c r="F22" s="358"/>
      <c r="G22" s="262"/>
      <c r="H22" s="159" t="s">
        <v>389</v>
      </c>
      <c r="I22" s="172" t="s">
        <v>393</v>
      </c>
      <c r="J22" s="11"/>
    </row>
    <row r="23" spans="1:10" ht="36.75" customHeight="1" x14ac:dyDescent="0.25">
      <c r="A23" s="6"/>
      <c r="B23" s="78">
        <v>12</v>
      </c>
      <c r="C23" s="171" t="s">
        <v>379</v>
      </c>
      <c r="D23" s="126">
        <v>3</v>
      </c>
      <c r="E23" s="266" t="s">
        <v>394</v>
      </c>
      <c r="F23" s="358"/>
      <c r="G23" s="262"/>
      <c r="H23" s="159" t="s">
        <v>389</v>
      </c>
      <c r="I23" s="172" t="s">
        <v>395</v>
      </c>
      <c r="J23" s="11"/>
    </row>
    <row r="24" spans="1:10" ht="36.75" customHeight="1" x14ac:dyDescent="0.25">
      <c r="A24" s="6"/>
      <c r="B24" s="78">
        <v>13</v>
      </c>
      <c r="C24" s="171" t="s">
        <v>379</v>
      </c>
      <c r="D24" s="126">
        <v>3</v>
      </c>
      <c r="E24" s="266" t="s">
        <v>396</v>
      </c>
      <c r="F24" s="358"/>
      <c r="G24" s="262"/>
      <c r="H24" s="159" t="s">
        <v>389</v>
      </c>
      <c r="I24" s="172" t="s">
        <v>397</v>
      </c>
      <c r="J24" s="11"/>
    </row>
    <row r="25" spans="1:10" ht="36.75" customHeight="1" x14ac:dyDescent="0.25">
      <c r="A25" s="6"/>
      <c r="B25" s="78">
        <v>14</v>
      </c>
      <c r="C25" s="171" t="s">
        <v>372</v>
      </c>
      <c r="D25" s="126">
        <v>3</v>
      </c>
      <c r="E25" s="266" t="s">
        <v>398</v>
      </c>
      <c r="F25" s="358"/>
      <c r="G25" s="262"/>
      <c r="H25" s="159" t="s">
        <v>389</v>
      </c>
      <c r="I25" s="172" t="s">
        <v>398</v>
      </c>
      <c r="J25" s="11"/>
    </row>
    <row r="26" spans="1:10" ht="36.75" customHeight="1" x14ac:dyDescent="0.25">
      <c r="A26" s="6"/>
      <c r="B26" s="78">
        <v>15</v>
      </c>
      <c r="C26" s="171" t="s">
        <v>372</v>
      </c>
      <c r="D26" s="126">
        <v>2</v>
      </c>
      <c r="E26" s="266" t="s">
        <v>399</v>
      </c>
      <c r="F26" s="358"/>
      <c r="G26" s="262"/>
      <c r="H26" s="159" t="s">
        <v>389</v>
      </c>
      <c r="I26" s="172" t="s">
        <v>398</v>
      </c>
      <c r="J26" s="11"/>
    </row>
    <row r="27" spans="1:10" ht="36.75" customHeight="1" x14ac:dyDescent="0.25">
      <c r="A27" s="6"/>
      <c r="B27" s="78">
        <v>16</v>
      </c>
      <c r="C27" s="171" t="s">
        <v>372</v>
      </c>
      <c r="D27" s="126">
        <v>2</v>
      </c>
      <c r="E27" s="266" t="s">
        <v>400</v>
      </c>
      <c r="F27" s="358"/>
      <c r="G27" s="262"/>
      <c r="H27" s="159" t="s">
        <v>389</v>
      </c>
      <c r="I27" s="172" t="s">
        <v>398</v>
      </c>
      <c r="J27" s="11"/>
    </row>
    <row r="28" spans="1:10" ht="36.75" customHeight="1" x14ac:dyDescent="0.25">
      <c r="A28" s="6"/>
      <c r="B28" s="78">
        <v>17</v>
      </c>
      <c r="C28" s="171"/>
      <c r="D28" s="126"/>
      <c r="E28" s="266"/>
      <c r="F28" s="358"/>
      <c r="G28" s="262"/>
      <c r="H28" s="159" t="s">
        <v>127</v>
      </c>
      <c r="I28" s="172"/>
      <c r="J28" s="11"/>
    </row>
    <row r="29" spans="1:10" ht="36.75" customHeight="1" x14ac:dyDescent="0.25">
      <c r="A29" s="6"/>
      <c r="B29" s="78">
        <v>18</v>
      </c>
      <c r="C29" s="171"/>
      <c r="D29" s="126"/>
      <c r="E29" s="266"/>
      <c r="F29" s="358"/>
      <c r="G29" s="262"/>
      <c r="H29" s="159" t="s">
        <v>127</v>
      </c>
      <c r="I29" s="172"/>
      <c r="J29" s="11"/>
    </row>
    <row r="30" spans="1:10" ht="36.75" customHeight="1" x14ac:dyDescent="0.25">
      <c r="A30" s="6"/>
      <c r="B30" s="78">
        <v>19</v>
      </c>
      <c r="C30" s="171"/>
      <c r="D30" s="126"/>
      <c r="E30" s="266"/>
      <c r="F30" s="358"/>
      <c r="G30" s="262"/>
      <c r="H30" s="159" t="s">
        <v>127</v>
      </c>
      <c r="I30" s="172"/>
      <c r="J30" s="11"/>
    </row>
    <row r="31" spans="1:10" ht="36.75" customHeight="1" x14ac:dyDescent="0.25">
      <c r="A31" s="6"/>
      <c r="B31" s="78">
        <v>20</v>
      </c>
      <c r="C31" s="171"/>
      <c r="D31" s="126"/>
      <c r="E31" s="266"/>
      <c r="F31" s="358"/>
      <c r="G31" s="262"/>
      <c r="H31" s="159" t="s">
        <v>127</v>
      </c>
      <c r="I31" s="172"/>
      <c r="J31" s="11"/>
    </row>
    <row r="32" spans="1:10" ht="36.75" customHeight="1" x14ac:dyDescent="0.25">
      <c r="A32" s="6"/>
      <c r="B32" s="78">
        <v>21</v>
      </c>
      <c r="C32" s="171"/>
      <c r="D32" s="126"/>
      <c r="E32" s="266"/>
      <c r="F32" s="358"/>
      <c r="G32" s="262"/>
      <c r="H32" s="159" t="s">
        <v>127</v>
      </c>
      <c r="I32" s="172"/>
      <c r="J32" s="11"/>
    </row>
    <row r="33" spans="1:10" ht="36.75" customHeight="1" x14ac:dyDescent="0.25">
      <c r="A33" s="6"/>
      <c r="B33" s="78">
        <v>22</v>
      </c>
      <c r="C33" s="171"/>
      <c r="D33" s="126"/>
      <c r="E33" s="266"/>
      <c r="F33" s="358"/>
      <c r="G33" s="262"/>
      <c r="H33" s="159" t="s">
        <v>127</v>
      </c>
      <c r="I33" s="172"/>
      <c r="J33" s="11"/>
    </row>
    <row r="34" spans="1:10" ht="36.75" customHeight="1" x14ac:dyDescent="0.25">
      <c r="A34" s="6"/>
      <c r="B34" s="78">
        <v>23</v>
      </c>
      <c r="C34" s="171"/>
      <c r="D34" s="126"/>
      <c r="E34" s="266"/>
      <c r="F34" s="358"/>
      <c r="G34" s="262"/>
      <c r="H34" s="159" t="s">
        <v>127</v>
      </c>
      <c r="I34" s="172"/>
      <c r="J34" s="11"/>
    </row>
    <row r="35" spans="1:10" ht="36.75" customHeight="1" x14ac:dyDescent="0.25">
      <c r="A35" s="6"/>
      <c r="B35" s="78">
        <v>24</v>
      </c>
      <c r="C35" s="171"/>
      <c r="D35" s="126"/>
      <c r="E35" s="266"/>
      <c r="F35" s="358"/>
      <c r="G35" s="262"/>
      <c r="H35" s="159" t="s">
        <v>127</v>
      </c>
      <c r="I35" s="172"/>
      <c r="J35" s="11"/>
    </row>
    <row r="36" spans="1:10" ht="36.75" customHeight="1" x14ac:dyDescent="0.25">
      <c r="A36" s="6"/>
      <c r="B36" s="78">
        <v>25</v>
      </c>
      <c r="C36" s="171"/>
      <c r="D36" s="126"/>
      <c r="E36" s="266"/>
      <c r="F36" s="358"/>
      <c r="G36" s="262"/>
      <c r="H36" s="159" t="s">
        <v>127</v>
      </c>
      <c r="I36" s="172"/>
      <c r="J36" s="11"/>
    </row>
    <row r="37" spans="1:10" ht="36.75" customHeight="1" x14ac:dyDescent="0.25">
      <c r="A37" s="6"/>
      <c r="B37" s="78">
        <v>26</v>
      </c>
      <c r="C37" s="171"/>
      <c r="D37" s="126"/>
      <c r="E37" s="266"/>
      <c r="F37" s="358"/>
      <c r="G37" s="262"/>
      <c r="H37" s="159" t="s">
        <v>127</v>
      </c>
      <c r="I37" s="172"/>
      <c r="J37" s="11"/>
    </row>
    <row r="38" spans="1:10" ht="36.75" customHeight="1" x14ac:dyDescent="0.25">
      <c r="A38" s="6"/>
      <c r="B38" s="78">
        <v>27</v>
      </c>
      <c r="C38" s="171"/>
      <c r="D38" s="126"/>
      <c r="E38" s="266"/>
      <c r="F38" s="358"/>
      <c r="G38" s="262"/>
      <c r="H38" s="159" t="s">
        <v>127</v>
      </c>
      <c r="I38" s="172"/>
      <c r="J38" s="11"/>
    </row>
    <row r="39" spans="1:10" ht="36.75" customHeight="1" x14ac:dyDescent="0.25">
      <c r="A39" s="6"/>
      <c r="B39" s="78">
        <v>28</v>
      </c>
      <c r="C39" s="171"/>
      <c r="D39" s="126"/>
      <c r="E39" s="266"/>
      <c r="F39" s="358"/>
      <c r="G39" s="262"/>
      <c r="H39" s="159" t="s">
        <v>127</v>
      </c>
      <c r="I39" s="172"/>
      <c r="J39" s="11"/>
    </row>
    <row r="40" spans="1:10" ht="36.75" customHeight="1" x14ac:dyDescent="0.25">
      <c r="A40" s="6"/>
      <c r="B40" s="78">
        <v>29</v>
      </c>
      <c r="C40" s="171"/>
      <c r="D40" s="126"/>
      <c r="E40" s="266"/>
      <c r="F40" s="358"/>
      <c r="G40" s="262"/>
      <c r="H40" s="159" t="s">
        <v>127</v>
      </c>
      <c r="I40" s="172"/>
      <c r="J40" s="11"/>
    </row>
    <row r="41" spans="1:10" ht="36.75" customHeight="1" x14ac:dyDescent="0.25">
      <c r="A41" s="6"/>
      <c r="B41" s="78">
        <v>30</v>
      </c>
      <c r="C41" s="171"/>
      <c r="D41" s="126"/>
      <c r="E41" s="266"/>
      <c r="F41" s="358"/>
      <c r="G41" s="262"/>
      <c r="H41" s="159" t="s">
        <v>127</v>
      </c>
      <c r="I41" s="172"/>
      <c r="J41" s="11"/>
    </row>
    <row r="42" spans="1:10" ht="36.75" customHeight="1" x14ac:dyDescent="0.25">
      <c r="A42" s="6"/>
      <c r="B42" s="78">
        <v>31</v>
      </c>
      <c r="C42" s="171"/>
      <c r="D42" s="126"/>
      <c r="E42" s="266"/>
      <c r="F42" s="358"/>
      <c r="G42" s="262"/>
      <c r="H42" s="159" t="s">
        <v>127</v>
      </c>
      <c r="I42" s="172"/>
      <c r="J42" s="11"/>
    </row>
    <row r="43" spans="1:10" s="58" customFormat="1" ht="30.75" customHeight="1" x14ac:dyDescent="0.25">
      <c r="A43" s="56"/>
      <c r="B43" s="78">
        <v>32</v>
      </c>
      <c r="C43" s="171"/>
      <c r="D43" s="126"/>
      <c r="E43" s="266"/>
      <c r="F43" s="358"/>
      <c r="G43" s="262"/>
      <c r="H43" s="159" t="s">
        <v>127</v>
      </c>
      <c r="I43" s="172"/>
      <c r="J43" s="57"/>
    </row>
    <row r="44" spans="1:10" s="58" customFormat="1" ht="30.75" customHeight="1" x14ac:dyDescent="0.25">
      <c r="A44" s="56"/>
      <c r="B44" s="78">
        <v>33</v>
      </c>
      <c r="C44" s="171"/>
      <c r="D44" s="127"/>
      <c r="E44" s="266"/>
      <c r="F44" s="358"/>
      <c r="G44" s="262"/>
      <c r="H44" s="159" t="s">
        <v>127</v>
      </c>
      <c r="I44" s="172"/>
      <c r="J44" s="57"/>
    </row>
    <row r="45" spans="1:10" s="58" customFormat="1" ht="30.75" customHeight="1" x14ac:dyDescent="0.25">
      <c r="A45" s="56"/>
      <c r="B45" s="78">
        <v>34</v>
      </c>
      <c r="C45" s="171"/>
      <c r="D45" s="127"/>
      <c r="E45" s="266"/>
      <c r="F45" s="358"/>
      <c r="G45" s="262"/>
      <c r="H45" s="159" t="s">
        <v>127</v>
      </c>
      <c r="I45" s="172"/>
      <c r="J45" s="57"/>
    </row>
    <row r="46" spans="1:10" s="58" customFormat="1" ht="30.75" customHeight="1" x14ac:dyDescent="0.25">
      <c r="A46" s="56"/>
      <c r="B46" s="78">
        <v>35</v>
      </c>
      <c r="C46" s="171"/>
      <c r="D46" s="127"/>
      <c r="E46" s="161"/>
      <c r="F46" s="162"/>
      <c r="G46" s="129"/>
      <c r="H46" s="159" t="s">
        <v>127</v>
      </c>
      <c r="I46" s="172"/>
      <c r="J46" s="57"/>
    </row>
    <row r="47" spans="1:10" s="58" customFormat="1" ht="30.75" customHeight="1" x14ac:dyDescent="0.25">
      <c r="A47" s="56"/>
      <c r="B47" s="78">
        <v>36</v>
      </c>
      <c r="C47" s="171"/>
      <c r="D47" s="127"/>
      <c r="E47" s="161"/>
      <c r="F47" s="162"/>
      <c r="G47" s="129"/>
      <c r="H47" s="159" t="s">
        <v>127</v>
      </c>
      <c r="I47" s="172"/>
      <c r="J47" s="57"/>
    </row>
    <row r="48" spans="1:10" s="58" customFormat="1" ht="30.75" customHeight="1" x14ac:dyDescent="0.25">
      <c r="A48" s="56"/>
      <c r="B48" s="78">
        <v>37</v>
      </c>
      <c r="C48" s="171"/>
      <c r="D48" s="127"/>
      <c r="E48" s="161"/>
      <c r="F48" s="162"/>
      <c r="G48" s="129"/>
      <c r="H48" s="159" t="s">
        <v>127</v>
      </c>
      <c r="I48" s="172"/>
      <c r="J48" s="57"/>
    </row>
    <row r="49" spans="1:10" s="58" customFormat="1" ht="30.75" customHeight="1" x14ac:dyDescent="0.25">
      <c r="A49" s="56"/>
      <c r="B49" s="78">
        <v>38</v>
      </c>
      <c r="C49" s="171"/>
      <c r="D49" s="127"/>
      <c r="E49" s="161"/>
      <c r="F49" s="162"/>
      <c r="G49" s="129"/>
      <c r="H49" s="159" t="s">
        <v>127</v>
      </c>
      <c r="I49" s="172"/>
      <c r="J49" s="57"/>
    </row>
    <row r="50" spans="1:10" s="58" customFormat="1" ht="30.75" customHeight="1" x14ac:dyDescent="0.25">
      <c r="A50" s="56"/>
      <c r="B50" s="78">
        <v>39</v>
      </c>
      <c r="C50" s="171"/>
      <c r="D50" s="127"/>
      <c r="E50" s="161"/>
      <c r="F50" s="162"/>
      <c r="G50" s="129"/>
      <c r="H50" s="159" t="s">
        <v>127</v>
      </c>
      <c r="I50" s="172"/>
      <c r="J50" s="57"/>
    </row>
    <row r="51" spans="1:10" s="58" customFormat="1" ht="30.75" customHeight="1" x14ac:dyDescent="0.25">
      <c r="A51" s="56"/>
      <c r="B51" s="78">
        <v>40</v>
      </c>
      <c r="C51" s="171"/>
      <c r="D51" s="127"/>
      <c r="E51" s="161"/>
      <c r="F51" s="162"/>
      <c r="G51" s="129"/>
      <c r="H51" s="159" t="s">
        <v>127</v>
      </c>
      <c r="I51" s="172"/>
      <c r="J51" s="57"/>
    </row>
    <row r="52" spans="1:10" s="58" customFormat="1" ht="30.75" customHeight="1" x14ac:dyDescent="0.25">
      <c r="A52" s="56"/>
      <c r="B52" s="78">
        <v>41</v>
      </c>
      <c r="C52" s="171"/>
      <c r="D52" s="127"/>
      <c r="E52" s="161"/>
      <c r="F52" s="162"/>
      <c r="G52" s="129"/>
      <c r="H52" s="159" t="s">
        <v>127</v>
      </c>
      <c r="I52" s="172"/>
      <c r="J52" s="57"/>
    </row>
    <row r="53" spans="1:10" s="58" customFormat="1" ht="30.75" customHeight="1" x14ac:dyDescent="0.25">
      <c r="A53" s="56"/>
      <c r="B53" s="78">
        <v>42</v>
      </c>
      <c r="C53" s="171"/>
      <c r="D53" s="127"/>
      <c r="E53" s="161"/>
      <c r="F53" s="162"/>
      <c r="G53" s="129"/>
      <c r="H53" s="159" t="s">
        <v>127</v>
      </c>
      <c r="I53" s="172"/>
      <c r="J53" s="57"/>
    </row>
    <row r="54" spans="1:10" s="58" customFormat="1" ht="30.75" customHeight="1" x14ac:dyDescent="0.25">
      <c r="A54" s="56"/>
      <c r="B54" s="78">
        <v>43</v>
      </c>
      <c r="C54" s="171"/>
      <c r="D54" s="127"/>
      <c r="E54" s="161"/>
      <c r="F54" s="162"/>
      <c r="G54" s="129"/>
      <c r="H54" s="159" t="s">
        <v>127</v>
      </c>
      <c r="I54" s="172"/>
      <c r="J54" s="57"/>
    </row>
    <row r="55" spans="1:10" s="58" customFormat="1" ht="30.75" customHeight="1" x14ac:dyDescent="0.25">
      <c r="A55" s="56"/>
      <c r="B55" s="78">
        <v>44</v>
      </c>
      <c r="C55" s="171"/>
      <c r="D55" s="127"/>
      <c r="E55" s="161"/>
      <c r="F55" s="162"/>
      <c r="G55" s="129"/>
      <c r="H55" s="159" t="s">
        <v>127</v>
      </c>
      <c r="I55" s="172"/>
      <c r="J55" s="57"/>
    </row>
    <row r="56" spans="1:10" s="58" customFormat="1" ht="30.75" customHeight="1" x14ac:dyDescent="0.25">
      <c r="A56" s="56"/>
      <c r="B56" s="78">
        <v>45</v>
      </c>
      <c r="C56" s="171"/>
      <c r="D56" s="127"/>
      <c r="E56" s="161"/>
      <c r="F56" s="162"/>
      <c r="G56" s="129"/>
      <c r="H56" s="159" t="s">
        <v>127</v>
      </c>
      <c r="I56" s="172"/>
      <c r="J56" s="57"/>
    </row>
    <row r="57" spans="1:10" s="58" customFormat="1" ht="30.75" customHeight="1" x14ac:dyDescent="0.25">
      <c r="A57" s="56"/>
      <c r="B57" s="78">
        <v>46</v>
      </c>
      <c r="C57" s="171"/>
      <c r="D57" s="127"/>
      <c r="E57" s="161"/>
      <c r="F57" s="162"/>
      <c r="G57" s="129"/>
      <c r="H57" s="159" t="s">
        <v>127</v>
      </c>
      <c r="I57" s="172"/>
      <c r="J57" s="57"/>
    </row>
    <row r="58" spans="1:10" s="58" customFormat="1" ht="30.75" customHeight="1" x14ac:dyDescent="0.25">
      <c r="A58" s="56"/>
      <c r="B58" s="78">
        <v>47</v>
      </c>
      <c r="C58" s="171"/>
      <c r="D58" s="127"/>
      <c r="E58" s="266"/>
      <c r="F58" s="358"/>
      <c r="G58" s="262"/>
      <c r="H58" s="159" t="s">
        <v>127</v>
      </c>
      <c r="I58" s="172"/>
      <c r="J58" s="57"/>
    </row>
    <row r="59" spans="1:10" s="58" customFormat="1" ht="30.75" customHeight="1" x14ac:dyDescent="0.25">
      <c r="A59" s="56"/>
      <c r="B59" s="78">
        <v>48</v>
      </c>
      <c r="C59" s="171"/>
      <c r="D59" s="127"/>
      <c r="E59" s="266"/>
      <c r="F59" s="358"/>
      <c r="G59" s="262"/>
      <c r="H59" s="159" t="s">
        <v>127</v>
      </c>
      <c r="I59" s="172"/>
      <c r="J59" s="57"/>
    </row>
    <row r="60" spans="1:10" s="58" customFormat="1" ht="30.75" customHeight="1" thickBot="1" x14ac:dyDescent="0.3">
      <c r="A60" s="56"/>
      <c r="B60" s="80">
        <v>49</v>
      </c>
      <c r="C60" s="173"/>
      <c r="D60" s="165"/>
      <c r="E60" s="370"/>
      <c r="F60" s="371"/>
      <c r="G60" s="372"/>
      <c r="H60" s="169" t="s">
        <v>127</v>
      </c>
      <c r="I60" s="174"/>
      <c r="J60" s="57"/>
    </row>
    <row r="61" spans="1:10" ht="15.75" thickBot="1" x14ac:dyDescent="0.3">
      <c r="A61" s="7"/>
      <c r="B61" s="12"/>
      <c r="C61" s="12"/>
      <c r="D61" s="12"/>
      <c r="E61" s="12"/>
      <c r="F61" s="12"/>
      <c r="G61" s="12"/>
      <c r="H61" s="12"/>
      <c r="I61" s="12"/>
      <c r="J61" s="13"/>
    </row>
  </sheetData>
  <sheetProtection password="DE36" sheet="1" objects="1" scenarios="1" selectLockedCells="1"/>
  <mergeCells count="45">
    <mergeCell ref="F6:H6"/>
    <mergeCell ref="B8:E8"/>
    <mergeCell ref="F8:H8"/>
    <mergeCell ref="I2:I3"/>
    <mergeCell ref="B2:H3"/>
    <mergeCell ref="B6:E6"/>
    <mergeCell ref="E19:G19"/>
    <mergeCell ref="B10:I10"/>
    <mergeCell ref="E11:G11"/>
    <mergeCell ref="E12:G12"/>
    <mergeCell ref="E13:G13"/>
    <mergeCell ref="E14:G14"/>
    <mergeCell ref="E15:G15"/>
    <mergeCell ref="E16:G16"/>
    <mergeCell ref="E17:G17"/>
    <mergeCell ref="E18:G18"/>
    <mergeCell ref="E42:G42"/>
    <mergeCell ref="E43:G43"/>
    <mergeCell ref="E32:G32"/>
    <mergeCell ref="E33:G33"/>
    <mergeCell ref="E34:G34"/>
    <mergeCell ref="E35:G35"/>
    <mergeCell ref="E36:G36"/>
    <mergeCell ref="E37:G37"/>
    <mergeCell ref="E38:G38"/>
    <mergeCell ref="E39:G39"/>
    <mergeCell ref="E40:G40"/>
    <mergeCell ref="E41:G41"/>
    <mergeCell ref="E31:G31"/>
    <mergeCell ref="E20:G20"/>
    <mergeCell ref="E21:G21"/>
    <mergeCell ref="E22:G22"/>
    <mergeCell ref="E23:G23"/>
    <mergeCell ref="E24:G24"/>
    <mergeCell ref="E26:G26"/>
    <mergeCell ref="E27:G27"/>
    <mergeCell ref="E28:G28"/>
    <mergeCell ref="E29:G29"/>
    <mergeCell ref="E30:G30"/>
    <mergeCell ref="E25:G25"/>
    <mergeCell ref="E44:G44"/>
    <mergeCell ref="E45:G45"/>
    <mergeCell ref="E58:G58"/>
    <mergeCell ref="E59:G59"/>
    <mergeCell ref="E60:G60"/>
  </mergeCells>
  <dataValidations count="1">
    <dataValidation type="list" allowBlank="1" showInputMessage="1" showErrorMessage="1" sqref="C12:C6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headerFooter>
    <oddFooter>&amp;C ANEXOS INFORME ANUAL CGM 
PAGINA 1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showGridLines="0" topLeftCell="A97" zoomScale="90" zoomScaleNormal="90" workbookViewId="0">
      <selection activeCell="D135" sqref="D135"/>
    </sheetView>
  </sheetViews>
  <sheetFormatPr baseColWidth="10" defaultRowHeight="15" x14ac:dyDescent="0.25"/>
  <cols>
    <col min="1" max="1" width="2.5703125" style="1" customWidth="1"/>
    <col min="2" max="2" width="7.28515625" style="1" customWidth="1"/>
    <col min="3" max="3" width="25.28515625" style="1" customWidth="1"/>
    <col min="4" max="4" width="14.42578125" style="1" customWidth="1"/>
    <col min="5" max="5" width="19.28515625" style="1" customWidth="1"/>
    <col min="6" max="6" width="11.28515625" style="1" customWidth="1"/>
    <col min="7" max="7" width="25.7109375" style="1" customWidth="1"/>
    <col min="8" max="8" width="13.42578125" style="1" customWidth="1"/>
    <col min="9" max="9" width="20" style="1" customWidth="1"/>
    <col min="10" max="10" width="62" style="1" customWidth="1"/>
    <col min="11" max="11" width="8.85546875" style="1" customWidth="1"/>
    <col min="12" max="16384" width="11.42578125" style="1"/>
  </cols>
  <sheetData>
    <row r="1" spans="1:11" ht="9" customHeight="1" x14ac:dyDescent="0.25">
      <c r="A1" s="5"/>
      <c r="B1" s="9"/>
      <c r="C1" s="9"/>
      <c r="D1" s="9"/>
      <c r="E1" s="9"/>
      <c r="F1" s="9"/>
      <c r="G1" s="9"/>
      <c r="H1" s="9"/>
      <c r="I1" s="9"/>
      <c r="J1" s="9"/>
      <c r="K1" s="10"/>
    </row>
    <row r="2" spans="1:11" ht="15" customHeight="1" x14ac:dyDescent="0.25">
      <c r="A2" s="6"/>
      <c r="B2" s="374" t="s">
        <v>121</v>
      </c>
      <c r="C2" s="374"/>
      <c r="D2" s="374"/>
      <c r="E2" s="374"/>
      <c r="F2" s="374"/>
      <c r="G2" s="374"/>
      <c r="H2" s="374"/>
      <c r="I2" s="374"/>
      <c r="J2" s="376" t="s">
        <v>178</v>
      </c>
      <c r="K2" s="11"/>
    </row>
    <row r="3" spans="1:11" ht="27" customHeight="1" x14ac:dyDescent="0.25">
      <c r="A3" s="6"/>
      <c r="B3" s="374"/>
      <c r="C3" s="374"/>
      <c r="D3" s="374"/>
      <c r="E3" s="374"/>
      <c r="F3" s="374"/>
      <c r="G3" s="374"/>
      <c r="H3" s="374"/>
      <c r="I3" s="374"/>
      <c r="J3" s="376"/>
      <c r="K3" s="11"/>
    </row>
    <row r="4" spans="1:11" x14ac:dyDescent="0.25">
      <c r="A4" s="6"/>
      <c r="B4" s="8"/>
      <c r="C4" s="8"/>
      <c r="D4" s="8"/>
      <c r="E4" s="8"/>
      <c r="F4" s="8"/>
      <c r="G4" s="8"/>
      <c r="H4" s="8"/>
      <c r="I4" s="8"/>
      <c r="J4" s="8"/>
      <c r="K4" s="11"/>
    </row>
    <row r="5" spans="1:11" x14ac:dyDescent="0.25">
      <c r="A5" s="6"/>
      <c r="B5" s="120" t="s">
        <v>206</v>
      </c>
      <c r="C5" s="120"/>
      <c r="D5" s="120"/>
      <c r="E5" s="120"/>
      <c r="F5" s="120"/>
      <c r="G5" s="120"/>
      <c r="H5" s="120"/>
      <c r="I5" s="120"/>
      <c r="J5" s="120"/>
      <c r="K5" s="11"/>
    </row>
    <row r="6" spans="1:11" x14ac:dyDescent="0.25">
      <c r="A6" s="6"/>
      <c r="B6" s="8" t="s">
        <v>217</v>
      </c>
      <c r="C6" s="8"/>
      <c r="D6" s="8"/>
      <c r="E6" s="8"/>
      <c r="F6" s="8"/>
      <c r="G6" s="8"/>
      <c r="H6" s="8"/>
      <c r="I6" s="8"/>
      <c r="J6" s="8"/>
      <c r="K6" s="11"/>
    </row>
    <row r="7" spans="1:11" x14ac:dyDescent="0.25">
      <c r="A7" s="6"/>
      <c r="B7" s="8" t="s">
        <v>207</v>
      </c>
      <c r="C7" s="8"/>
      <c r="D7" s="8"/>
      <c r="E7" s="8"/>
      <c r="F7" s="8"/>
      <c r="G7" s="8"/>
      <c r="H7" s="8"/>
      <c r="I7" s="8"/>
      <c r="J7" s="8"/>
      <c r="K7" s="11"/>
    </row>
    <row r="8" spans="1:11" x14ac:dyDescent="0.25">
      <c r="A8" s="6"/>
      <c r="B8" s="8" t="s">
        <v>218</v>
      </c>
      <c r="C8" s="8"/>
      <c r="D8" s="8"/>
      <c r="E8" s="8"/>
      <c r="F8" s="8"/>
      <c r="G8" s="8"/>
      <c r="H8" s="8"/>
      <c r="I8" s="8"/>
      <c r="J8" s="8"/>
      <c r="K8" s="11"/>
    </row>
    <row r="9" spans="1:11" x14ac:dyDescent="0.25">
      <c r="A9" s="6"/>
      <c r="B9" s="8"/>
      <c r="C9" s="8"/>
      <c r="D9" s="8"/>
      <c r="E9" s="8"/>
      <c r="F9" s="8"/>
      <c r="G9" s="8"/>
      <c r="H9" s="8"/>
      <c r="I9" s="8"/>
      <c r="J9" s="8"/>
      <c r="K9" s="11"/>
    </row>
    <row r="10" spans="1:11" x14ac:dyDescent="0.25">
      <c r="A10" s="6"/>
      <c r="B10" s="377" t="s">
        <v>202</v>
      </c>
      <c r="C10" s="377"/>
      <c r="D10" s="121" t="s">
        <v>185</v>
      </c>
      <c r="E10" s="121"/>
      <c r="F10" s="121"/>
      <c r="G10" s="121" t="s">
        <v>190</v>
      </c>
      <c r="H10" s="121" t="s">
        <v>193</v>
      </c>
      <c r="I10" s="377" t="s">
        <v>185</v>
      </c>
      <c r="J10" s="377"/>
      <c r="K10" s="11"/>
    </row>
    <row r="11" spans="1:11" ht="30.75" customHeight="1" x14ac:dyDescent="0.25">
      <c r="A11" s="6"/>
      <c r="B11" s="379" t="s">
        <v>181</v>
      </c>
      <c r="C11" s="379"/>
      <c r="D11" s="122" t="s">
        <v>186</v>
      </c>
      <c r="E11" s="122"/>
      <c r="F11" s="122"/>
      <c r="G11" s="123" t="s">
        <v>192</v>
      </c>
      <c r="H11" s="123">
        <v>1</v>
      </c>
      <c r="I11" s="378" t="s">
        <v>191</v>
      </c>
      <c r="J11" s="378"/>
      <c r="K11" s="11"/>
    </row>
    <row r="12" spans="1:11" ht="32.25" customHeight="1" x14ac:dyDescent="0.25">
      <c r="A12" s="6"/>
      <c r="B12" s="379" t="s">
        <v>179</v>
      </c>
      <c r="C12" s="379"/>
      <c r="D12" s="124" t="s">
        <v>194</v>
      </c>
      <c r="E12" s="122"/>
      <c r="F12" s="122"/>
      <c r="G12" s="123" t="s">
        <v>192</v>
      </c>
      <c r="H12" s="123">
        <v>1</v>
      </c>
      <c r="I12" s="378" t="s">
        <v>219</v>
      </c>
      <c r="J12" s="378"/>
      <c r="K12" s="11"/>
    </row>
    <row r="13" spans="1:11" x14ac:dyDescent="0.25">
      <c r="A13" s="6"/>
      <c r="B13" s="379" t="s">
        <v>180</v>
      </c>
      <c r="C13" s="379"/>
      <c r="D13" s="124" t="s">
        <v>195</v>
      </c>
      <c r="E13" s="122"/>
      <c r="F13" s="122"/>
      <c r="G13" s="123" t="s">
        <v>187</v>
      </c>
      <c r="H13" s="123">
        <v>1</v>
      </c>
      <c r="I13" s="375" t="s">
        <v>199</v>
      </c>
      <c r="J13" s="375"/>
      <c r="K13" s="11"/>
    </row>
    <row r="14" spans="1:11" x14ac:dyDescent="0.25">
      <c r="A14" s="6"/>
      <c r="B14" s="379" t="s">
        <v>182</v>
      </c>
      <c r="C14" s="379"/>
      <c r="D14" s="124" t="s">
        <v>196</v>
      </c>
      <c r="E14" s="122"/>
      <c r="F14" s="122"/>
      <c r="G14" s="123" t="s">
        <v>187</v>
      </c>
      <c r="H14" s="123">
        <v>1</v>
      </c>
      <c r="I14" s="375" t="s">
        <v>220</v>
      </c>
      <c r="J14" s="375"/>
      <c r="K14" s="11"/>
    </row>
    <row r="15" spans="1:11" x14ac:dyDescent="0.25">
      <c r="A15" s="6"/>
      <c r="B15" s="379" t="s">
        <v>183</v>
      </c>
      <c r="C15" s="379"/>
      <c r="D15" s="125" t="s">
        <v>197</v>
      </c>
      <c r="E15" s="122"/>
      <c r="F15" s="122"/>
      <c r="G15" s="123" t="s">
        <v>189</v>
      </c>
      <c r="H15" s="123">
        <v>1</v>
      </c>
      <c r="I15" s="375" t="s">
        <v>200</v>
      </c>
      <c r="J15" s="375"/>
      <c r="K15" s="11"/>
    </row>
    <row r="16" spans="1:11" ht="35.25" customHeight="1" thickBot="1" x14ac:dyDescent="0.3">
      <c r="A16" s="6"/>
      <c r="B16" s="379" t="s">
        <v>184</v>
      </c>
      <c r="C16" s="379"/>
      <c r="D16" s="125" t="s">
        <v>198</v>
      </c>
      <c r="E16" s="122"/>
      <c r="F16" s="122"/>
      <c r="G16" s="123" t="s">
        <v>188</v>
      </c>
      <c r="H16" s="123">
        <v>1</v>
      </c>
      <c r="I16" s="378" t="s">
        <v>201</v>
      </c>
      <c r="J16" s="378"/>
      <c r="K16" s="11"/>
    </row>
    <row r="17" spans="1:11" ht="21.75" thickBot="1" x14ac:dyDescent="0.3">
      <c r="A17" s="6"/>
      <c r="B17" s="265" t="s">
        <v>80</v>
      </c>
      <c r="C17" s="228"/>
      <c r="D17" s="228"/>
      <c r="E17" s="228"/>
      <c r="F17" s="228"/>
      <c r="G17" s="228"/>
      <c r="H17" s="228"/>
      <c r="I17" s="228"/>
      <c r="J17" s="229"/>
      <c r="K17" s="11"/>
    </row>
    <row r="18" spans="1:11" x14ac:dyDescent="0.25">
      <c r="A18" s="6"/>
      <c r="B18" s="8"/>
      <c r="C18" s="8"/>
      <c r="D18" s="8"/>
      <c r="E18" s="8"/>
      <c r="F18" s="8"/>
      <c r="G18" s="8"/>
      <c r="H18" s="8"/>
      <c r="I18" s="8"/>
      <c r="J18" s="8"/>
      <c r="K18" s="11"/>
    </row>
    <row r="19" spans="1:11" x14ac:dyDescent="0.25">
      <c r="A19" s="6"/>
      <c r="B19" s="120" t="s">
        <v>205</v>
      </c>
      <c r="C19" s="120"/>
      <c r="D19" s="120"/>
      <c r="E19" s="120"/>
      <c r="F19" s="120"/>
      <c r="G19" s="120"/>
      <c r="H19" s="120"/>
      <c r="I19" s="120"/>
      <c r="J19" s="120"/>
      <c r="K19" s="11"/>
    </row>
    <row r="20" spans="1:11" ht="32.25" customHeight="1" x14ac:dyDescent="0.25">
      <c r="A20" s="6"/>
      <c r="B20" s="380" t="s">
        <v>208</v>
      </c>
      <c r="C20" s="380"/>
      <c r="D20" s="380"/>
      <c r="E20" s="380"/>
      <c r="F20" s="380"/>
      <c r="G20" s="380"/>
      <c r="H20" s="380"/>
      <c r="I20" s="380"/>
      <c r="J20" s="380"/>
      <c r="K20" s="11"/>
    </row>
    <row r="21" spans="1:11" ht="31.5" customHeight="1" x14ac:dyDescent="0.25">
      <c r="A21" s="6"/>
      <c r="B21" s="380" t="s">
        <v>221</v>
      </c>
      <c r="C21" s="380"/>
      <c r="D21" s="380"/>
      <c r="E21" s="380"/>
      <c r="F21" s="380"/>
      <c r="G21" s="380"/>
      <c r="H21" s="380"/>
      <c r="I21" s="380"/>
      <c r="J21" s="380"/>
      <c r="K21" s="11"/>
    </row>
    <row r="22" spans="1:11" ht="20.25" customHeight="1" x14ac:dyDescent="0.25">
      <c r="A22" s="6"/>
      <c r="B22" s="8" t="s">
        <v>209</v>
      </c>
      <c r="C22" s="179"/>
      <c r="D22" s="179"/>
      <c r="E22" s="179"/>
      <c r="F22" s="179"/>
      <c r="G22" s="179"/>
      <c r="H22" s="179"/>
      <c r="I22" s="179"/>
      <c r="J22" s="179"/>
      <c r="K22" s="11"/>
    </row>
    <row r="23" spans="1:11" ht="21.75" customHeight="1" x14ac:dyDescent="0.25">
      <c r="A23" s="6"/>
      <c r="B23" s="8" t="s">
        <v>222</v>
      </c>
      <c r="C23" s="8"/>
      <c r="D23" s="8"/>
      <c r="E23" s="8"/>
      <c r="F23" s="8"/>
      <c r="G23" s="8"/>
      <c r="H23" s="8"/>
      <c r="I23" s="8"/>
      <c r="J23" s="8"/>
      <c r="K23" s="11"/>
    </row>
    <row r="24" spans="1:11" ht="35.25" customHeight="1" x14ac:dyDescent="0.25">
      <c r="A24" s="6"/>
      <c r="B24" s="381" t="s">
        <v>213</v>
      </c>
      <c r="C24" s="381"/>
      <c r="D24" s="381"/>
      <c r="E24" s="381"/>
      <c r="F24" s="381"/>
      <c r="G24" s="381"/>
      <c r="H24" s="381"/>
      <c r="I24" s="381"/>
      <c r="J24" s="381"/>
      <c r="K24" s="11"/>
    </row>
    <row r="25" spans="1:11" ht="15.75" thickBot="1" x14ac:dyDescent="0.3">
      <c r="A25" s="6"/>
      <c r="B25" s="8"/>
      <c r="C25" s="8"/>
      <c r="D25" s="8"/>
      <c r="E25" s="8"/>
      <c r="F25" s="8"/>
      <c r="G25" s="8"/>
      <c r="H25" s="8"/>
      <c r="I25" s="8"/>
      <c r="J25" s="8"/>
      <c r="K25" s="11"/>
    </row>
    <row r="26" spans="1:11" ht="21.75" thickBot="1" x14ac:dyDescent="0.3">
      <c r="A26" s="6"/>
      <c r="B26" s="265" t="s">
        <v>174</v>
      </c>
      <c r="C26" s="228"/>
      <c r="D26" s="228"/>
      <c r="E26" s="228"/>
      <c r="F26" s="228"/>
      <c r="G26" s="228"/>
      <c r="H26" s="228"/>
      <c r="I26" s="228"/>
      <c r="J26" s="229"/>
      <c r="K26" s="11"/>
    </row>
    <row r="27" spans="1:11" x14ac:dyDescent="0.25">
      <c r="A27" s="6"/>
      <c r="B27" s="8"/>
      <c r="C27" s="8"/>
      <c r="D27" s="8"/>
      <c r="E27" s="8"/>
      <c r="F27" s="8"/>
      <c r="G27" s="8"/>
      <c r="H27" s="8"/>
      <c r="I27" s="8"/>
      <c r="J27" s="8"/>
      <c r="K27" s="11"/>
    </row>
    <row r="28" spans="1:11" x14ac:dyDescent="0.25">
      <c r="A28" s="6"/>
      <c r="B28" s="120" t="s">
        <v>205</v>
      </c>
      <c r="C28" s="120"/>
      <c r="D28" s="120"/>
      <c r="E28" s="120"/>
      <c r="F28" s="120"/>
      <c r="G28" s="120"/>
      <c r="H28" s="120"/>
      <c r="I28" s="120"/>
      <c r="J28" s="120"/>
      <c r="K28" s="11"/>
    </row>
    <row r="29" spans="1:11" ht="22.5" customHeight="1" x14ac:dyDescent="0.25">
      <c r="A29" s="6"/>
      <c r="B29" s="180" t="s">
        <v>223</v>
      </c>
      <c r="C29" s="180"/>
      <c r="D29" s="180"/>
      <c r="E29" s="180"/>
      <c r="F29" s="180"/>
      <c r="G29" s="180"/>
      <c r="H29" s="180"/>
      <c r="I29" s="180"/>
      <c r="J29" s="180"/>
      <c r="K29" s="11"/>
    </row>
    <row r="30" spans="1:11" ht="21.75" customHeight="1" x14ac:dyDescent="0.25">
      <c r="A30" s="6"/>
      <c r="B30" s="180" t="s">
        <v>210</v>
      </c>
      <c r="C30" s="180"/>
      <c r="D30" s="180"/>
      <c r="E30" s="180"/>
      <c r="F30" s="180"/>
      <c r="G30" s="180"/>
      <c r="H30" s="180"/>
      <c r="I30" s="180"/>
      <c r="J30" s="180"/>
      <c r="K30" s="11"/>
    </row>
    <row r="31" spans="1:11" ht="24.75" customHeight="1" x14ac:dyDescent="0.25">
      <c r="A31" s="6"/>
      <c r="B31" s="180" t="s">
        <v>216</v>
      </c>
      <c r="C31" s="180"/>
      <c r="D31" s="180"/>
      <c r="E31" s="180"/>
      <c r="F31" s="180"/>
      <c r="G31" s="180"/>
      <c r="H31" s="180"/>
      <c r="I31" s="180"/>
      <c r="J31" s="180"/>
      <c r="K31" s="11"/>
    </row>
    <row r="32" spans="1:11" ht="65.25" customHeight="1" x14ac:dyDescent="0.25">
      <c r="A32" s="6"/>
      <c r="B32" s="380" t="s">
        <v>224</v>
      </c>
      <c r="C32" s="380"/>
      <c r="D32" s="380"/>
      <c r="E32" s="380"/>
      <c r="F32" s="380"/>
      <c r="G32" s="380"/>
      <c r="H32" s="380"/>
      <c r="I32" s="380"/>
      <c r="J32" s="380"/>
      <c r="K32" s="11"/>
    </row>
    <row r="33" spans="1:11" x14ac:dyDescent="0.25">
      <c r="A33" s="6"/>
      <c r="B33" s="180" t="s">
        <v>225</v>
      </c>
      <c r="C33" s="180"/>
      <c r="D33" s="180"/>
      <c r="E33" s="180"/>
      <c r="F33" s="180"/>
      <c r="G33" s="180"/>
      <c r="H33" s="180"/>
      <c r="I33" s="180"/>
      <c r="J33" s="180"/>
      <c r="K33" s="11"/>
    </row>
    <row r="34" spans="1:11" ht="34.5" customHeight="1" x14ac:dyDescent="0.25">
      <c r="A34" s="6"/>
      <c r="B34" s="381" t="s">
        <v>211</v>
      </c>
      <c r="C34" s="381"/>
      <c r="D34" s="381"/>
      <c r="E34" s="381"/>
      <c r="F34" s="381"/>
      <c r="G34" s="381"/>
      <c r="H34" s="381"/>
      <c r="I34" s="381"/>
      <c r="J34" s="381"/>
      <c r="K34" s="11"/>
    </row>
    <row r="35" spans="1:11" x14ac:dyDescent="0.25">
      <c r="A35" s="6"/>
      <c r="B35" s="8"/>
      <c r="C35" s="8"/>
      <c r="D35" s="8"/>
      <c r="E35" s="8"/>
      <c r="F35" s="8"/>
      <c r="G35" s="8"/>
      <c r="H35" s="8"/>
      <c r="I35" s="8"/>
      <c r="J35" s="8"/>
      <c r="K35" s="11"/>
    </row>
    <row r="36" spans="1:11" ht="15.75" thickBot="1" x14ac:dyDescent="0.3">
      <c r="A36" s="6"/>
      <c r="B36" s="8"/>
      <c r="C36" s="8"/>
      <c r="D36" s="8"/>
      <c r="E36" s="8"/>
      <c r="F36" s="8"/>
      <c r="G36" s="8"/>
      <c r="H36" s="8"/>
      <c r="I36" s="8"/>
      <c r="J36" s="8"/>
      <c r="K36" s="11"/>
    </row>
    <row r="37" spans="1:11" ht="21.75" thickBot="1" x14ac:dyDescent="0.3">
      <c r="A37" s="6"/>
      <c r="B37" s="265" t="s">
        <v>81</v>
      </c>
      <c r="C37" s="228"/>
      <c r="D37" s="228"/>
      <c r="E37" s="228"/>
      <c r="F37" s="228"/>
      <c r="G37" s="228"/>
      <c r="H37" s="228"/>
      <c r="I37" s="228"/>
      <c r="J37" s="229"/>
      <c r="K37" s="11"/>
    </row>
    <row r="38" spans="1:11" x14ac:dyDescent="0.25">
      <c r="A38" s="6"/>
      <c r="B38" s="8"/>
      <c r="C38" s="8"/>
      <c r="D38" s="8"/>
      <c r="E38" s="8"/>
      <c r="F38" s="8"/>
      <c r="G38" s="8"/>
      <c r="H38" s="8"/>
      <c r="I38" s="8"/>
      <c r="J38" s="8"/>
      <c r="K38" s="11"/>
    </row>
    <row r="39" spans="1:11" x14ac:dyDescent="0.25">
      <c r="A39" s="6"/>
      <c r="B39" s="120" t="s">
        <v>205</v>
      </c>
      <c r="C39" s="120"/>
      <c r="D39" s="120"/>
      <c r="E39" s="120"/>
      <c r="F39" s="120"/>
      <c r="G39" s="120"/>
      <c r="H39" s="120"/>
      <c r="I39" s="120"/>
      <c r="J39" s="120"/>
      <c r="K39" s="11"/>
    </row>
    <row r="40" spans="1:11" x14ac:dyDescent="0.25">
      <c r="A40" s="6"/>
      <c r="B40" s="8"/>
      <c r="C40" s="8"/>
      <c r="D40" s="8"/>
      <c r="E40" s="8"/>
      <c r="F40" s="8"/>
      <c r="G40" s="8"/>
      <c r="H40" s="8"/>
      <c r="I40" s="8"/>
      <c r="J40" s="8"/>
      <c r="K40" s="11"/>
    </row>
    <row r="41" spans="1:11" s="183" customFormat="1" ht="22.5" customHeight="1" x14ac:dyDescent="0.25">
      <c r="A41" s="181"/>
      <c r="B41" s="180" t="s">
        <v>226</v>
      </c>
      <c r="C41" s="180"/>
      <c r="D41" s="180"/>
      <c r="E41" s="180"/>
      <c r="F41" s="180"/>
      <c r="G41" s="180"/>
      <c r="H41" s="180"/>
      <c r="I41" s="180"/>
      <c r="J41" s="180"/>
      <c r="K41" s="182"/>
    </row>
    <row r="42" spans="1:11" s="183" customFormat="1" ht="34.5" customHeight="1" x14ac:dyDescent="0.25">
      <c r="A42" s="181"/>
      <c r="B42" s="380" t="s">
        <v>227</v>
      </c>
      <c r="C42" s="380"/>
      <c r="D42" s="380"/>
      <c r="E42" s="380"/>
      <c r="F42" s="380"/>
      <c r="G42" s="380"/>
      <c r="H42" s="380"/>
      <c r="I42" s="380"/>
      <c r="J42" s="380"/>
      <c r="K42" s="182"/>
    </row>
    <row r="43" spans="1:11" ht="61.5" customHeight="1" x14ac:dyDescent="0.25">
      <c r="A43" s="6"/>
      <c r="B43" s="380" t="s">
        <v>228</v>
      </c>
      <c r="C43" s="380"/>
      <c r="D43" s="380"/>
      <c r="E43" s="380"/>
      <c r="F43" s="380"/>
      <c r="G43" s="380"/>
      <c r="H43" s="380"/>
      <c r="I43" s="380"/>
      <c r="J43" s="380"/>
      <c r="K43" s="11"/>
    </row>
    <row r="44" spans="1:11" x14ac:dyDescent="0.25">
      <c r="A44" s="6"/>
      <c r="B44" s="180" t="s">
        <v>229</v>
      </c>
      <c r="C44" s="180"/>
      <c r="D44" s="180"/>
      <c r="E44" s="180"/>
      <c r="F44" s="180"/>
      <c r="G44" s="180"/>
      <c r="H44" s="180"/>
      <c r="I44" s="180"/>
      <c r="J44" s="180"/>
      <c r="K44" s="11"/>
    </row>
    <row r="45" spans="1:11" ht="36" customHeight="1" x14ac:dyDescent="0.25">
      <c r="A45" s="6"/>
      <c r="B45" s="381" t="s">
        <v>212</v>
      </c>
      <c r="C45" s="381"/>
      <c r="D45" s="381"/>
      <c r="E45" s="381"/>
      <c r="F45" s="381"/>
      <c r="G45" s="381"/>
      <c r="H45" s="381"/>
      <c r="I45" s="381"/>
      <c r="J45" s="381"/>
      <c r="K45" s="11"/>
    </row>
    <row r="46" spans="1:11" x14ac:dyDescent="0.25">
      <c r="A46" s="6"/>
      <c r="B46" s="8"/>
      <c r="C46" s="8"/>
      <c r="D46" s="8"/>
      <c r="E46" s="8"/>
      <c r="F46" s="8"/>
      <c r="G46" s="8"/>
      <c r="H46" s="8"/>
      <c r="I46" s="8"/>
      <c r="J46" s="8"/>
      <c r="K46" s="11"/>
    </row>
    <row r="47" spans="1:11" ht="15.75" thickBot="1" x14ac:dyDescent="0.3">
      <c r="A47" s="6"/>
      <c r="B47" s="8"/>
      <c r="C47" s="8"/>
      <c r="D47" s="8"/>
      <c r="E47" s="8"/>
      <c r="F47" s="8"/>
      <c r="G47" s="8"/>
      <c r="H47" s="8"/>
      <c r="I47" s="8"/>
      <c r="J47" s="8"/>
      <c r="K47" s="11"/>
    </row>
    <row r="48" spans="1:11" ht="21.75" thickBot="1" x14ac:dyDescent="0.3">
      <c r="A48" s="6"/>
      <c r="B48" s="265" t="s">
        <v>86</v>
      </c>
      <c r="C48" s="228"/>
      <c r="D48" s="228"/>
      <c r="E48" s="228"/>
      <c r="F48" s="228"/>
      <c r="G48" s="228"/>
      <c r="H48" s="228"/>
      <c r="I48" s="228"/>
      <c r="J48" s="229"/>
      <c r="K48" s="11"/>
    </row>
    <row r="49" spans="1:11" x14ac:dyDescent="0.25">
      <c r="A49" s="6"/>
      <c r="B49" s="8"/>
      <c r="C49" s="8"/>
      <c r="D49" s="8"/>
      <c r="E49" s="8"/>
      <c r="F49" s="8"/>
      <c r="G49" s="8"/>
      <c r="H49" s="8"/>
      <c r="I49" s="8"/>
      <c r="J49" s="8"/>
      <c r="K49" s="11"/>
    </row>
    <row r="50" spans="1:11" x14ac:dyDescent="0.25">
      <c r="A50" s="6"/>
      <c r="B50" s="120" t="s">
        <v>205</v>
      </c>
      <c r="C50" s="120"/>
      <c r="D50" s="120"/>
      <c r="E50" s="120"/>
      <c r="F50" s="120"/>
      <c r="G50" s="120"/>
      <c r="H50" s="120"/>
      <c r="I50" s="120"/>
      <c r="J50" s="120"/>
      <c r="K50" s="11"/>
    </row>
    <row r="51" spans="1:11" x14ac:dyDescent="0.25">
      <c r="A51" s="6"/>
      <c r="B51" s="8"/>
      <c r="C51" s="8"/>
      <c r="D51" s="8"/>
      <c r="E51" s="8"/>
      <c r="F51" s="8"/>
      <c r="G51" s="8"/>
      <c r="H51" s="8"/>
      <c r="I51" s="8"/>
      <c r="J51" s="8"/>
      <c r="K51" s="11"/>
    </row>
    <row r="52" spans="1:11" x14ac:dyDescent="0.25">
      <c r="A52" s="6"/>
      <c r="B52" s="8" t="s">
        <v>214</v>
      </c>
      <c r="C52" s="8"/>
      <c r="D52" s="8"/>
      <c r="E52" s="8"/>
      <c r="F52" s="8"/>
      <c r="G52" s="8"/>
      <c r="H52" s="8"/>
      <c r="I52" s="8"/>
      <c r="J52" s="8"/>
      <c r="K52" s="11"/>
    </row>
    <row r="53" spans="1:11" x14ac:dyDescent="0.25">
      <c r="A53" s="6"/>
      <c r="B53" s="8" t="s">
        <v>230</v>
      </c>
      <c r="C53" s="8"/>
      <c r="D53" s="8"/>
      <c r="E53" s="8"/>
      <c r="F53" s="8"/>
      <c r="G53" s="8"/>
      <c r="H53" s="8"/>
      <c r="I53" s="8"/>
      <c r="J53" s="8"/>
      <c r="K53" s="11"/>
    </row>
    <row r="54" spans="1:11" x14ac:dyDescent="0.25">
      <c r="A54" s="6"/>
      <c r="B54" s="8" t="s">
        <v>231</v>
      </c>
      <c r="C54" s="8"/>
      <c r="D54" s="8"/>
      <c r="E54" s="8"/>
      <c r="F54" s="8"/>
      <c r="G54" s="8"/>
      <c r="H54" s="8"/>
      <c r="I54" s="8"/>
      <c r="J54" s="8"/>
      <c r="K54" s="11"/>
    </row>
    <row r="55" spans="1:11" x14ac:dyDescent="0.25">
      <c r="A55" s="6"/>
      <c r="B55" s="8" t="s">
        <v>222</v>
      </c>
      <c r="C55" s="8"/>
      <c r="D55" s="8"/>
      <c r="E55" s="8"/>
      <c r="F55" s="8"/>
      <c r="G55" s="8"/>
      <c r="H55" s="8"/>
      <c r="I55" s="8"/>
      <c r="J55" s="8"/>
      <c r="K55" s="11"/>
    </row>
    <row r="56" spans="1:11" ht="33.75" customHeight="1" x14ac:dyDescent="0.25">
      <c r="A56" s="6"/>
      <c r="B56" s="381" t="s">
        <v>232</v>
      </c>
      <c r="C56" s="381"/>
      <c r="D56" s="381"/>
      <c r="E56" s="381"/>
      <c r="F56" s="381"/>
      <c r="G56" s="381"/>
      <c r="H56" s="381"/>
      <c r="I56" s="381"/>
      <c r="J56" s="381"/>
      <c r="K56" s="11"/>
    </row>
    <row r="57" spans="1:11" ht="15.75" thickBot="1" x14ac:dyDescent="0.3">
      <c r="A57" s="6"/>
      <c r="B57" s="8"/>
      <c r="C57" s="8"/>
      <c r="D57" s="8"/>
      <c r="E57" s="8"/>
      <c r="F57" s="8"/>
      <c r="G57" s="8"/>
      <c r="H57" s="8"/>
      <c r="I57" s="8"/>
      <c r="J57" s="8"/>
      <c r="K57" s="11"/>
    </row>
    <row r="58" spans="1:11" ht="21.75" thickBot="1" x14ac:dyDescent="0.3">
      <c r="A58" s="6"/>
      <c r="B58" s="265" t="s">
        <v>87</v>
      </c>
      <c r="C58" s="228"/>
      <c r="D58" s="228"/>
      <c r="E58" s="228"/>
      <c r="F58" s="228"/>
      <c r="G58" s="228"/>
      <c r="H58" s="228"/>
      <c r="I58" s="228"/>
      <c r="J58" s="229"/>
      <c r="K58" s="11"/>
    </row>
    <row r="59" spans="1:11" x14ac:dyDescent="0.25">
      <c r="A59" s="6"/>
      <c r="B59" s="8"/>
      <c r="C59" s="8"/>
      <c r="D59" s="8"/>
      <c r="E59" s="8"/>
      <c r="F59" s="8"/>
      <c r="G59" s="8"/>
      <c r="H59" s="8"/>
      <c r="I59" s="8"/>
      <c r="J59" s="8"/>
      <c r="K59" s="11"/>
    </row>
    <row r="60" spans="1:11" x14ac:dyDescent="0.25">
      <c r="A60" s="6"/>
      <c r="B60" s="120" t="s">
        <v>205</v>
      </c>
      <c r="C60" s="120"/>
      <c r="D60" s="120"/>
      <c r="E60" s="120"/>
      <c r="F60" s="120"/>
      <c r="G60" s="120"/>
      <c r="H60" s="120"/>
      <c r="I60" s="120"/>
      <c r="J60" s="120"/>
      <c r="K60" s="11"/>
    </row>
    <row r="61" spans="1:11" x14ac:dyDescent="0.25">
      <c r="A61" s="6"/>
      <c r="B61" s="8"/>
      <c r="C61" s="8"/>
      <c r="D61" s="8"/>
      <c r="E61" s="8"/>
      <c r="F61" s="8"/>
      <c r="G61" s="8"/>
      <c r="H61" s="8"/>
      <c r="I61" s="8"/>
      <c r="J61" s="8"/>
      <c r="K61" s="11"/>
    </row>
    <row r="62" spans="1:11" x14ac:dyDescent="0.25">
      <c r="A62" s="6"/>
      <c r="B62" s="8" t="s">
        <v>233</v>
      </c>
      <c r="C62" s="8"/>
      <c r="D62" s="8"/>
      <c r="E62" s="8"/>
      <c r="F62" s="8"/>
      <c r="G62" s="8"/>
      <c r="H62" s="8"/>
      <c r="I62" s="8"/>
      <c r="J62" s="8"/>
      <c r="K62" s="11"/>
    </row>
    <row r="63" spans="1:11" x14ac:dyDescent="0.25">
      <c r="A63" s="6"/>
      <c r="B63" s="180" t="s">
        <v>234</v>
      </c>
      <c r="C63" s="8"/>
      <c r="D63" s="8"/>
      <c r="E63" s="8"/>
      <c r="F63" s="8"/>
      <c r="G63" s="8"/>
      <c r="H63" s="8"/>
      <c r="I63" s="8"/>
      <c r="J63" s="8"/>
      <c r="K63" s="11"/>
    </row>
    <row r="64" spans="1:11" x14ac:dyDescent="0.25">
      <c r="A64" s="6"/>
      <c r="B64" s="8" t="s">
        <v>235</v>
      </c>
      <c r="C64" s="8"/>
      <c r="D64" s="8"/>
      <c r="E64" s="8"/>
      <c r="F64" s="8"/>
      <c r="G64" s="8"/>
      <c r="H64" s="8"/>
      <c r="I64" s="8"/>
      <c r="J64" s="8"/>
      <c r="K64" s="11"/>
    </row>
    <row r="65" spans="1:11" ht="39.75" customHeight="1" x14ac:dyDescent="0.25">
      <c r="A65" s="6"/>
      <c r="B65" s="381" t="s">
        <v>215</v>
      </c>
      <c r="C65" s="381"/>
      <c r="D65" s="381"/>
      <c r="E65" s="381"/>
      <c r="F65" s="381"/>
      <c r="G65" s="381"/>
      <c r="H65" s="381"/>
      <c r="I65" s="381"/>
      <c r="J65" s="381"/>
      <c r="K65" s="11"/>
    </row>
    <row r="66" spans="1:11" ht="15.75" thickBot="1" x14ac:dyDescent="0.3">
      <c r="A66" s="6"/>
      <c r="B66" s="8"/>
      <c r="C66" s="8"/>
      <c r="D66" s="8"/>
      <c r="E66" s="8"/>
      <c r="F66" s="8"/>
      <c r="G66" s="8"/>
      <c r="H66" s="8"/>
      <c r="I66" s="8"/>
      <c r="J66" s="8"/>
      <c r="K66" s="11"/>
    </row>
    <row r="67" spans="1:11" ht="21.75" thickBot="1" x14ac:dyDescent="0.3">
      <c r="A67" s="6"/>
      <c r="B67" s="265" t="s">
        <v>88</v>
      </c>
      <c r="C67" s="228"/>
      <c r="D67" s="228"/>
      <c r="E67" s="228"/>
      <c r="F67" s="228"/>
      <c r="G67" s="228"/>
      <c r="H67" s="228"/>
      <c r="I67" s="228"/>
      <c r="J67" s="229"/>
      <c r="K67" s="11"/>
    </row>
    <row r="68" spans="1:11" x14ac:dyDescent="0.25">
      <c r="A68" s="6"/>
      <c r="B68" s="8"/>
      <c r="C68" s="8"/>
      <c r="D68" s="8"/>
      <c r="E68" s="8"/>
      <c r="F68" s="8"/>
      <c r="G68" s="8"/>
      <c r="H68" s="8"/>
      <c r="I68" s="8"/>
      <c r="J68" s="8"/>
      <c r="K68" s="11"/>
    </row>
    <row r="69" spans="1:11" x14ac:dyDescent="0.25">
      <c r="A69" s="6"/>
      <c r="B69" s="120" t="s">
        <v>205</v>
      </c>
      <c r="C69" s="120"/>
      <c r="D69" s="120"/>
      <c r="E69" s="120"/>
      <c r="F69" s="120"/>
      <c r="G69" s="120"/>
      <c r="H69" s="120"/>
      <c r="I69" s="120"/>
      <c r="J69" s="120"/>
      <c r="K69" s="11"/>
    </row>
    <row r="70" spans="1:11" x14ac:dyDescent="0.25">
      <c r="A70" s="6"/>
      <c r="B70" s="8"/>
      <c r="C70" s="8"/>
      <c r="D70" s="8"/>
      <c r="E70" s="8"/>
      <c r="F70" s="8"/>
      <c r="G70" s="8"/>
      <c r="H70" s="8"/>
      <c r="I70" s="8"/>
      <c r="J70" s="8"/>
      <c r="K70" s="11"/>
    </row>
    <row r="71" spans="1:11" x14ac:dyDescent="0.25">
      <c r="A71" s="6"/>
      <c r="B71" s="381" t="s">
        <v>236</v>
      </c>
      <c r="C71" s="381"/>
      <c r="D71" s="381"/>
      <c r="E71" s="381"/>
      <c r="F71" s="381"/>
      <c r="G71" s="381"/>
      <c r="H71" s="381"/>
      <c r="I71" s="381"/>
      <c r="J71" s="381"/>
      <c r="K71" s="11"/>
    </row>
    <row r="72" spans="1:11" x14ac:dyDescent="0.25">
      <c r="A72" s="6"/>
      <c r="B72" s="381"/>
      <c r="C72" s="381"/>
      <c r="D72" s="381"/>
      <c r="E72" s="381"/>
      <c r="F72" s="381"/>
      <c r="G72" s="381"/>
      <c r="H72" s="381"/>
      <c r="I72" s="381"/>
      <c r="J72" s="381"/>
      <c r="K72" s="11"/>
    </row>
    <row r="73" spans="1:11" ht="36" customHeight="1" x14ac:dyDescent="0.25">
      <c r="A73" s="6"/>
      <c r="B73" s="381" t="s">
        <v>237</v>
      </c>
      <c r="C73" s="381"/>
      <c r="D73" s="381"/>
      <c r="E73" s="381"/>
      <c r="F73" s="381"/>
      <c r="G73" s="381"/>
      <c r="H73" s="381"/>
      <c r="I73" s="381"/>
      <c r="J73" s="381"/>
      <c r="K73" s="11"/>
    </row>
    <row r="74" spans="1:11" ht="15.75" thickBot="1" x14ac:dyDescent="0.3">
      <c r="A74" s="6"/>
      <c r="B74" s="8"/>
      <c r="C74" s="8"/>
      <c r="D74" s="8"/>
      <c r="E74" s="8"/>
      <c r="F74" s="8"/>
      <c r="G74" s="8"/>
      <c r="H74" s="8"/>
      <c r="I74" s="8"/>
      <c r="J74" s="8"/>
      <c r="K74" s="11"/>
    </row>
    <row r="75" spans="1:11" ht="21.75" thickBot="1" x14ac:dyDescent="0.3">
      <c r="A75" s="6"/>
      <c r="B75" s="265" t="s">
        <v>90</v>
      </c>
      <c r="C75" s="228"/>
      <c r="D75" s="228"/>
      <c r="E75" s="228"/>
      <c r="F75" s="228"/>
      <c r="G75" s="228"/>
      <c r="H75" s="228"/>
      <c r="I75" s="228"/>
      <c r="J75" s="229"/>
      <c r="K75" s="11"/>
    </row>
    <row r="76" spans="1:11" x14ac:dyDescent="0.25">
      <c r="A76" s="6"/>
      <c r="B76" s="8"/>
      <c r="C76" s="8"/>
      <c r="D76" s="8"/>
      <c r="E76" s="8"/>
      <c r="F76" s="8"/>
      <c r="G76" s="8"/>
      <c r="H76" s="8"/>
      <c r="I76" s="8"/>
      <c r="J76" s="8"/>
      <c r="K76" s="11"/>
    </row>
    <row r="77" spans="1:11" x14ac:dyDescent="0.25">
      <c r="A77" s="6"/>
      <c r="B77" s="120" t="s">
        <v>205</v>
      </c>
      <c r="C77" s="120"/>
      <c r="D77" s="120"/>
      <c r="E77" s="120"/>
      <c r="F77" s="120"/>
      <c r="G77" s="120"/>
      <c r="H77" s="120"/>
      <c r="I77" s="120"/>
      <c r="J77" s="120"/>
      <c r="K77" s="11"/>
    </row>
    <row r="78" spans="1:11" x14ac:dyDescent="0.25">
      <c r="A78" s="6"/>
      <c r="B78" s="8"/>
      <c r="C78" s="8"/>
      <c r="D78" s="8"/>
      <c r="E78" s="8"/>
      <c r="F78" s="8"/>
      <c r="G78" s="8"/>
      <c r="H78" s="8"/>
      <c r="I78" s="8"/>
      <c r="J78" s="8"/>
      <c r="K78" s="11"/>
    </row>
    <row r="79" spans="1:11" x14ac:dyDescent="0.25">
      <c r="A79" s="6"/>
      <c r="B79" s="8" t="s">
        <v>238</v>
      </c>
      <c r="C79" s="8"/>
      <c r="D79" s="8"/>
      <c r="E79" s="8"/>
      <c r="F79" s="8"/>
      <c r="G79" s="8"/>
      <c r="H79" s="8"/>
      <c r="I79" s="8"/>
      <c r="J79" s="8"/>
      <c r="K79" s="11"/>
    </row>
    <row r="80" spans="1:11" ht="18" customHeight="1" x14ac:dyDescent="0.25">
      <c r="A80" s="6"/>
      <c r="B80" s="8" t="s">
        <v>239</v>
      </c>
      <c r="C80" s="8"/>
      <c r="D80" s="8"/>
      <c r="E80" s="8"/>
      <c r="F80" s="8"/>
      <c r="G80" s="8"/>
      <c r="H80" s="8"/>
      <c r="I80" s="8"/>
      <c r="J80" s="8"/>
      <c r="K80" s="11"/>
    </row>
    <row r="81" spans="1:11" ht="36" customHeight="1" x14ac:dyDescent="0.25">
      <c r="A81" s="6"/>
      <c r="B81" s="381" t="s">
        <v>240</v>
      </c>
      <c r="C81" s="381"/>
      <c r="D81" s="381"/>
      <c r="E81" s="381"/>
      <c r="F81" s="381"/>
      <c r="G81" s="381"/>
      <c r="H81" s="381"/>
      <c r="I81" s="381"/>
      <c r="J81" s="381"/>
      <c r="K81" s="11"/>
    </row>
    <row r="82" spans="1:11" x14ac:dyDescent="0.25">
      <c r="A82" s="6"/>
      <c r="B82" s="8"/>
      <c r="C82" s="8"/>
      <c r="D82" s="8"/>
      <c r="E82" s="8"/>
      <c r="F82" s="8"/>
      <c r="G82" s="8"/>
      <c r="H82" s="8"/>
      <c r="I82" s="8"/>
      <c r="J82" s="8"/>
      <c r="K82" s="11"/>
    </row>
    <row r="83" spans="1:11" ht="15.75" thickBot="1" x14ac:dyDescent="0.3">
      <c r="A83" s="6"/>
      <c r="B83" s="8"/>
      <c r="C83" s="8"/>
      <c r="D83" s="8"/>
      <c r="E83" s="8"/>
      <c r="F83" s="8"/>
      <c r="G83" s="8"/>
      <c r="H83" s="8"/>
      <c r="I83" s="8"/>
      <c r="J83" s="8"/>
      <c r="K83" s="11"/>
    </row>
    <row r="84" spans="1:11" ht="21.75" thickBot="1" x14ac:dyDescent="0.3">
      <c r="A84" s="6"/>
      <c r="B84" s="265" t="s">
        <v>91</v>
      </c>
      <c r="C84" s="228"/>
      <c r="D84" s="228"/>
      <c r="E84" s="228"/>
      <c r="F84" s="228"/>
      <c r="G84" s="228"/>
      <c r="H84" s="228"/>
      <c r="I84" s="228"/>
      <c r="J84" s="229"/>
      <c r="K84" s="11"/>
    </row>
    <row r="85" spans="1:11" x14ac:dyDescent="0.25">
      <c r="A85" s="6"/>
      <c r="B85" s="8"/>
      <c r="C85" s="8"/>
      <c r="D85" s="8"/>
      <c r="E85" s="8"/>
      <c r="F85" s="8"/>
      <c r="G85" s="8"/>
      <c r="H85" s="8"/>
      <c r="I85" s="8"/>
      <c r="J85" s="8"/>
      <c r="K85" s="11"/>
    </row>
    <row r="86" spans="1:11" x14ac:dyDescent="0.25">
      <c r="A86" s="6"/>
      <c r="B86" s="120" t="s">
        <v>205</v>
      </c>
      <c r="C86" s="120"/>
      <c r="D86" s="120"/>
      <c r="E86" s="120"/>
      <c r="F86" s="120"/>
      <c r="G86" s="120"/>
      <c r="H86" s="120"/>
      <c r="I86" s="120"/>
      <c r="J86" s="120"/>
      <c r="K86" s="11"/>
    </row>
    <row r="87" spans="1:11" x14ac:dyDescent="0.25">
      <c r="A87" s="6"/>
      <c r="B87" s="8"/>
      <c r="C87" s="8"/>
      <c r="D87" s="8"/>
      <c r="E87" s="8"/>
      <c r="F87" s="8"/>
      <c r="G87" s="8"/>
      <c r="H87" s="8"/>
      <c r="I87" s="8"/>
      <c r="J87" s="8"/>
      <c r="K87" s="11"/>
    </row>
    <row r="88" spans="1:11" ht="31.5" customHeight="1" x14ac:dyDescent="0.25">
      <c r="A88" s="6"/>
      <c r="B88" s="381" t="s">
        <v>241</v>
      </c>
      <c r="C88" s="381"/>
      <c r="D88" s="381"/>
      <c r="E88" s="381"/>
      <c r="F88" s="381"/>
      <c r="G88" s="381"/>
      <c r="H88" s="381"/>
      <c r="I88" s="381"/>
      <c r="J88" s="381"/>
      <c r="K88" s="11"/>
    </row>
    <row r="89" spans="1:11" ht="36.75" customHeight="1" x14ac:dyDescent="0.25">
      <c r="A89" s="6"/>
      <c r="B89" s="381" t="s">
        <v>242</v>
      </c>
      <c r="C89" s="381"/>
      <c r="D89" s="381"/>
      <c r="E89" s="381"/>
      <c r="F89" s="381"/>
      <c r="G89" s="381"/>
      <c r="H89" s="381"/>
      <c r="I89" s="381"/>
      <c r="J89" s="381"/>
      <c r="K89" s="11"/>
    </row>
    <row r="90" spans="1:11" x14ac:dyDescent="0.25">
      <c r="A90" s="6"/>
      <c r="B90" s="8" t="s">
        <v>243</v>
      </c>
      <c r="C90" s="8"/>
      <c r="D90" s="8"/>
      <c r="E90" s="8"/>
      <c r="F90" s="8"/>
      <c r="G90" s="8"/>
      <c r="H90" s="8"/>
      <c r="I90" s="8"/>
      <c r="J90" s="8"/>
      <c r="K90" s="11"/>
    </row>
    <row r="91" spans="1:11" ht="15.75" thickBot="1" x14ac:dyDescent="0.3">
      <c r="A91" s="6"/>
      <c r="B91" s="8"/>
      <c r="C91" s="8"/>
      <c r="D91" s="8"/>
      <c r="E91" s="8"/>
      <c r="F91" s="8"/>
      <c r="G91" s="8"/>
      <c r="H91" s="8"/>
      <c r="I91" s="8"/>
      <c r="J91" s="8"/>
      <c r="K91" s="11"/>
    </row>
    <row r="92" spans="1:11" ht="21.75" thickBot="1" x14ac:dyDescent="0.3">
      <c r="A92" s="6"/>
      <c r="B92" s="265" t="s">
        <v>145</v>
      </c>
      <c r="C92" s="228"/>
      <c r="D92" s="228"/>
      <c r="E92" s="228"/>
      <c r="F92" s="228"/>
      <c r="G92" s="228"/>
      <c r="H92" s="228"/>
      <c r="I92" s="228"/>
      <c r="J92" s="229"/>
      <c r="K92" s="11"/>
    </row>
    <row r="93" spans="1:11" x14ac:dyDescent="0.25">
      <c r="A93" s="6"/>
      <c r="B93" s="8"/>
      <c r="C93" s="8"/>
      <c r="D93" s="8"/>
      <c r="E93" s="8"/>
      <c r="F93" s="8"/>
      <c r="G93" s="8"/>
      <c r="H93" s="8"/>
      <c r="I93" s="8"/>
      <c r="J93" s="8"/>
      <c r="K93" s="11"/>
    </row>
    <row r="94" spans="1:11" x14ac:dyDescent="0.25">
      <c r="A94" s="6"/>
      <c r="B94" s="120" t="s">
        <v>205</v>
      </c>
      <c r="C94" s="120"/>
      <c r="D94" s="120"/>
      <c r="E94" s="120"/>
      <c r="F94" s="120"/>
      <c r="G94" s="120"/>
      <c r="H94" s="120"/>
      <c r="I94" s="120"/>
      <c r="J94" s="120"/>
      <c r="K94" s="11"/>
    </row>
    <row r="95" spans="1:11" x14ac:dyDescent="0.25">
      <c r="A95" s="6"/>
      <c r="B95" s="8"/>
      <c r="C95" s="8"/>
      <c r="D95" s="8"/>
      <c r="E95" s="8"/>
      <c r="F95" s="8"/>
      <c r="G95" s="8"/>
      <c r="H95" s="8"/>
      <c r="I95" s="8"/>
      <c r="J95" s="8"/>
      <c r="K95" s="11"/>
    </row>
    <row r="96" spans="1:11" ht="40.5" customHeight="1" x14ac:dyDescent="0.25">
      <c r="A96" s="6"/>
      <c r="B96" s="381" t="s">
        <v>246</v>
      </c>
      <c r="C96" s="381"/>
      <c r="D96" s="381"/>
      <c r="E96" s="381"/>
      <c r="F96" s="381"/>
      <c r="G96" s="381"/>
      <c r="H96" s="381"/>
      <c r="I96" s="381"/>
      <c r="J96" s="381"/>
      <c r="K96" s="11"/>
    </row>
    <row r="97" spans="1:11" x14ac:dyDescent="0.25">
      <c r="A97" s="6"/>
      <c r="B97" s="8"/>
      <c r="C97" s="8"/>
      <c r="D97" s="8"/>
      <c r="E97" s="8"/>
      <c r="F97" s="8"/>
      <c r="G97" s="8"/>
      <c r="H97" s="8"/>
      <c r="I97" s="8"/>
      <c r="J97" s="8"/>
      <c r="K97" s="11"/>
    </row>
    <row r="98" spans="1:11" ht="15.75" thickBot="1" x14ac:dyDescent="0.3">
      <c r="A98" s="6"/>
      <c r="B98" s="8"/>
      <c r="C98" s="8"/>
      <c r="D98" s="8"/>
      <c r="E98" s="8"/>
      <c r="F98" s="8"/>
      <c r="G98" s="8"/>
      <c r="H98" s="8"/>
      <c r="I98" s="8"/>
      <c r="J98" s="8"/>
      <c r="K98" s="11"/>
    </row>
    <row r="99" spans="1:11" ht="21.75" thickBot="1" x14ac:dyDescent="0.3">
      <c r="A99" s="6"/>
      <c r="B99" s="265" t="s">
        <v>148</v>
      </c>
      <c r="C99" s="228"/>
      <c r="D99" s="228"/>
      <c r="E99" s="228"/>
      <c r="F99" s="228"/>
      <c r="G99" s="228"/>
      <c r="H99" s="228"/>
      <c r="I99" s="228"/>
      <c r="J99" s="229"/>
      <c r="K99" s="11"/>
    </row>
    <row r="100" spans="1:11" x14ac:dyDescent="0.25">
      <c r="A100" s="6"/>
      <c r="B100" s="8"/>
      <c r="C100" s="8"/>
      <c r="D100" s="8"/>
      <c r="E100" s="8"/>
      <c r="F100" s="8"/>
      <c r="G100" s="8"/>
      <c r="H100" s="8"/>
      <c r="I100" s="8"/>
      <c r="J100" s="8"/>
      <c r="K100" s="11"/>
    </row>
    <row r="101" spans="1:11" x14ac:dyDescent="0.25">
      <c r="A101" s="6"/>
      <c r="B101" s="120" t="s">
        <v>205</v>
      </c>
      <c r="C101" s="120"/>
      <c r="D101" s="120"/>
      <c r="E101" s="120"/>
      <c r="F101" s="120"/>
      <c r="G101" s="120"/>
      <c r="H101" s="120"/>
      <c r="I101" s="120"/>
      <c r="J101" s="120"/>
      <c r="K101" s="11"/>
    </row>
    <row r="102" spans="1:11" x14ac:dyDescent="0.25">
      <c r="A102" s="6"/>
      <c r="B102" s="8"/>
      <c r="C102" s="8"/>
      <c r="D102" s="8"/>
      <c r="E102" s="8"/>
      <c r="F102" s="8"/>
      <c r="G102" s="8"/>
      <c r="H102" s="8"/>
      <c r="I102" s="8"/>
      <c r="J102" s="8"/>
      <c r="K102" s="11"/>
    </row>
    <row r="103" spans="1:11" ht="35.25" customHeight="1" x14ac:dyDescent="0.25">
      <c r="A103" s="6"/>
      <c r="B103" s="381" t="s">
        <v>244</v>
      </c>
      <c r="C103" s="381"/>
      <c r="D103" s="381"/>
      <c r="E103" s="381"/>
      <c r="F103" s="381"/>
      <c r="G103" s="381"/>
      <c r="H103" s="381"/>
      <c r="I103" s="381"/>
      <c r="J103" s="381"/>
      <c r="K103" s="11"/>
    </row>
    <row r="104" spans="1:11" ht="32.25" customHeight="1" x14ac:dyDescent="0.25">
      <c r="A104" s="6"/>
      <c r="B104" s="381" t="s">
        <v>245</v>
      </c>
      <c r="C104" s="381"/>
      <c r="D104" s="381"/>
      <c r="E104" s="381"/>
      <c r="F104" s="381"/>
      <c r="G104" s="381"/>
      <c r="H104" s="381"/>
      <c r="I104" s="381"/>
      <c r="J104" s="381"/>
      <c r="K104" s="11"/>
    </row>
    <row r="105" spans="1:11" ht="36" customHeight="1" x14ac:dyDescent="0.25">
      <c r="A105" s="6"/>
      <c r="B105" s="381" t="s">
        <v>247</v>
      </c>
      <c r="C105" s="381"/>
      <c r="D105" s="381"/>
      <c r="E105" s="381"/>
      <c r="F105" s="381"/>
      <c r="G105" s="381"/>
      <c r="H105" s="381"/>
      <c r="I105" s="381"/>
      <c r="J105" s="381"/>
      <c r="K105" s="11"/>
    </row>
    <row r="106" spans="1:11" ht="15.75" thickBot="1" x14ac:dyDescent="0.3">
      <c r="A106" s="6"/>
      <c r="B106" s="8"/>
      <c r="C106" s="8"/>
      <c r="D106" s="8"/>
      <c r="E106" s="8"/>
      <c r="F106" s="8"/>
      <c r="G106" s="8"/>
      <c r="H106" s="8"/>
      <c r="I106" s="8"/>
      <c r="J106" s="8"/>
      <c r="K106" s="11"/>
    </row>
    <row r="107" spans="1:11" ht="21.75" thickBot="1" x14ac:dyDescent="0.3">
      <c r="A107" s="6"/>
      <c r="B107" s="265" t="s">
        <v>149</v>
      </c>
      <c r="C107" s="228"/>
      <c r="D107" s="228"/>
      <c r="E107" s="228"/>
      <c r="F107" s="228"/>
      <c r="G107" s="228"/>
      <c r="H107" s="228"/>
      <c r="I107" s="228"/>
      <c r="J107" s="229"/>
      <c r="K107" s="11"/>
    </row>
    <row r="108" spans="1:11" x14ac:dyDescent="0.25">
      <c r="A108" s="6"/>
      <c r="B108" s="8"/>
      <c r="C108" s="8"/>
      <c r="D108" s="8"/>
      <c r="E108" s="8"/>
      <c r="F108" s="8"/>
      <c r="G108" s="8"/>
      <c r="H108" s="8"/>
      <c r="I108" s="8"/>
      <c r="J108" s="8"/>
      <c r="K108" s="11"/>
    </row>
    <row r="109" spans="1:11" x14ac:dyDescent="0.25">
      <c r="A109" s="6"/>
      <c r="B109" s="120" t="s">
        <v>205</v>
      </c>
      <c r="C109" s="120"/>
      <c r="D109" s="120"/>
      <c r="E109" s="120"/>
      <c r="F109" s="120"/>
      <c r="G109" s="120"/>
      <c r="H109" s="120"/>
      <c r="I109" s="120"/>
      <c r="J109" s="120"/>
      <c r="K109" s="11"/>
    </row>
    <row r="110" spans="1:11" x14ac:dyDescent="0.25">
      <c r="A110" s="6"/>
      <c r="B110" s="8"/>
      <c r="C110" s="8"/>
      <c r="D110" s="8"/>
      <c r="E110" s="8"/>
      <c r="F110" s="8"/>
      <c r="G110" s="8"/>
      <c r="H110" s="8"/>
      <c r="I110" s="8"/>
      <c r="J110" s="8"/>
      <c r="K110" s="11"/>
    </row>
    <row r="111" spans="1:11" ht="27.75" customHeight="1" x14ac:dyDescent="0.25">
      <c r="A111" s="6"/>
      <c r="B111" s="381" t="s">
        <v>249</v>
      </c>
      <c r="C111" s="381"/>
      <c r="D111" s="381"/>
      <c r="E111" s="381"/>
      <c r="F111" s="381"/>
      <c r="G111" s="381"/>
      <c r="H111" s="381"/>
      <c r="I111" s="381"/>
      <c r="J111" s="381"/>
      <c r="K111" s="11"/>
    </row>
    <row r="112" spans="1:11" x14ac:dyDescent="0.25">
      <c r="A112" s="6"/>
      <c r="B112" s="8" t="s">
        <v>250</v>
      </c>
      <c r="C112" s="8"/>
      <c r="D112" s="8"/>
      <c r="E112" s="8"/>
      <c r="F112" s="8"/>
      <c r="G112" s="8"/>
      <c r="H112" s="8"/>
      <c r="I112" s="8"/>
      <c r="J112" s="8"/>
      <c r="K112" s="11"/>
    </row>
    <row r="113" spans="1:11" x14ac:dyDescent="0.25">
      <c r="A113" s="6"/>
      <c r="B113" s="381" t="s">
        <v>248</v>
      </c>
      <c r="C113" s="381"/>
      <c r="D113" s="381"/>
      <c r="E113" s="381"/>
      <c r="F113" s="381"/>
      <c r="G113" s="381"/>
      <c r="H113" s="381"/>
      <c r="I113" s="381"/>
      <c r="J113" s="381"/>
      <c r="K113" s="11"/>
    </row>
    <row r="114" spans="1:11" x14ac:dyDescent="0.25">
      <c r="A114" s="6"/>
      <c r="B114" s="8"/>
      <c r="C114" s="8"/>
      <c r="D114" s="8"/>
      <c r="E114" s="8"/>
      <c r="F114" s="8"/>
      <c r="G114" s="8"/>
      <c r="H114" s="8"/>
      <c r="I114" s="8"/>
      <c r="J114" s="8"/>
      <c r="K114" s="11"/>
    </row>
    <row r="115" spans="1:11" ht="15.75" thickBot="1" x14ac:dyDescent="0.3">
      <c r="A115" s="6"/>
      <c r="B115" s="8"/>
      <c r="C115" s="8"/>
      <c r="D115" s="8"/>
      <c r="E115" s="8"/>
      <c r="F115" s="8"/>
      <c r="G115" s="8"/>
      <c r="H115" s="8"/>
      <c r="I115" s="8"/>
      <c r="J115" s="8"/>
      <c r="K115" s="11"/>
    </row>
    <row r="116" spans="1:11" ht="21.75" thickBot="1" x14ac:dyDescent="0.3">
      <c r="A116" s="6"/>
      <c r="B116" s="265" t="s">
        <v>122</v>
      </c>
      <c r="C116" s="228"/>
      <c r="D116" s="228"/>
      <c r="E116" s="228"/>
      <c r="F116" s="228"/>
      <c r="G116" s="228"/>
      <c r="H116" s="228"/>
      <c r="I116" s="228"/>
      <c r="J116" s="229"/>
      <c r="K116" s="11"/>
    </row>
    <row r="117" spans="1:11" x14ac:dyDescent="0.25">
      <c r="A117" s="6"/>
      <c r="B117" s="8"/>
      <c r="C117" s="8"/>
      <c r="D117" s="8"/>
      <c r="E117" s="8"/>
      <c r="F117" s="8"/>
      <c r="G117" s="8"/>
      <c r="H117" s="8"/>
      <c r="I117" s="8"/>
      <c r="J117" s="8"/>
      <c r="K117" s="11"/>
    </row>
    <row r="118" spans="1:11" x14ac:dyDescent="0.25">
      <c r="A118" s="6"/>
      <c r="B118" s="120" t="s">
        <v>205</v>
      </c>
      <c r="C118" s="120"/>
      <c r="D118" s="120"/>
      <c r="E118" s="120"/>
      <c r="F118" s="120"/>
      <c r="G118" s="120"/>
      <c r="H118" s="120"/>
      <c r="I118" s="120"/>
      <c r="J118" s="120"/>
      <c r="K118" s="11"/>
    </row>
    <row r="119" spans="1:11" x14ac:dyDescent="0.25">
      <c r="A119" s="6"/>
      <c r="B119" s="8"/>
      <c r="C119" s="8"/>
      <c r="D119" s="8"/>
      <c r="E119" s="8"/>
      <c r="F119" s="8"/>
      <c r="G119" s="8"/>
      <c r="H119" s="8"/>
      <c r="I119" s="8"/>
      <c r="J119" s="8"/>
      <c r="K119" s="11"/>
    </row>
    <row r="120" spans="1:11" x14ac:dyDescent="0.25">
      <c r="A120" s="6"/>
      <c r="B120" s="382" t="s">
        <v>251</v>
      </c>
      <c r="C120" s="382"/>
      <c r="D120" s="382"/>
      <c r="E120" s="382"/>
      <c r="F120" s="382"/>
      <c r="G120" s="382"/>
      <c r="H120" s="382"/>
      <c r="I120" s="382"/>
      <c r="J120" s="382"/>
      <c r="K120" s="11"/>
    </row>
    <row r="121" spans="1:11" ht="15.75" thickBot="1" x14ac:dyDescent="0.3">
      <c r="A121" s="6"/>
      <c r="B121" s="8"/>
      <c r="C121" s="8"/>
      <c r="D121" s="8"/>
      <c r="E121" s="8"/>
      <c r="F121" s="8"/>
      <c r="G121" s="8"/>
      <c r="H121" s="8"/>
      <c r="I121" s="8"/>
      <c r="J121" s="8"/>
      <c r="K121" s="11"/>
    </row>
    <row r="122" spans="1:11" ht="21.75" thickBot="1" x14ac:dyDescent="0.3">
      <c r="A122" s="6"/>
      <c r="B122" s="265" t="s">
        <v>131</v>
      </c>
      <c r="C122" s="228"/>
      <c r="D122" s="228"/>
      <c r="E122" s="228"/>
      <c r="F122" s="228"/>
      <c r="G122" s="228"/>
      <c r="H122" s="228"/>
      <c r="I122" s="228"/>
      <c r="J122" s="229"/>
      <c r="K122" s="11"/>
    </row>
    <row r="123" spans="1:11" x14ac:dyDescent="0.25">
      <c r="A123" s="6"/>
      <c r="B123" s="8"/>
      <c r="C123" s="8"/>
      <c r="D123" s="8"/>
      <c r="E123" s="8"/>
      <c r="F123" s="8"/>
      <c r="G123" s="8"/>
      <c r="H123" s="8"/>
      <c r="I123" s="8"/>
      <c r="J123" s="8"/>
      <c r="K123" s="11"/>
    </row>
    <row r="124" spans="1:11" x14ac:dyDescent="0.25">
      <c r="A124" s="6"/>
      <c r="B124" s="120" t="s">
        <v>205</v>
      </c>
      <c r="C124" s="120"/>
      <c r="D124" s="120"/>
      <c r="E124" s="120"/>
      <c r="F124" s="120"/>
      <c r="G124" s="120"/>
      <c r="H124" s="120"/>
      <c r="I124" s="120"/>
      <c r="J124" s="120"/>
      <c r="K124" s="11"/>
    </row>
    <row r="125" spans="1:11" x14ac:dyDescent="0.25">
      <c r="A125" s="6"/>
      <c r="B125" s="8"/>
      <c r="C125" s="8"/>
      <c r="D125" s="8"/>
      <c r="E125" s="8"/>
      <c r="F125" s="8"/>
      <c r="G125" s="8"/>
      <c r="H125" s="8"/>
      <c r="I125" s="8"/>
      <c r="J125" s="8"/>
      <c r="K125" s="11"/>
    </row>
    <row r="126" spans="1:11" x14ac:dyDescent="0.25">
      <c r="A126" s="6"/>
      <c r="B126" s="8" t="s">
        <v>252</v>
      </c>
      <c r="C126" s="8"/>
      <c r="D126" s="8"/>
      <c r="E126" s="8"/>
      <c r="F126" s="8"/>
      <c r="G126" s="8"/>
      <c r="H126" s="8"/>
      <c r="I126" s="8"/>
      <c r="J126" s="8"/>
      <c r="K126" s="11"/>
    </row>
    <row r="127" spans="1:11" ht="15.75" thickBot="1" x14ac:dyDescent="0.3">
      <c r="A127" s="6"/>
      <c r="B127" s="8"/>
      <c r="C127" s="8"/>
      <c r="D127" s="8"/>
      <c r="E127" s="8"/>
      <c r="F127" s="8"/>
      <c r="G127" s="8"/>
      <c r="H127" s="8"/>
      <c r="I127" s="8"/>
      <c r="J127" s="8"/>
      <c r="K127" s="11"/>
    </row>
    <row r="128" spans="1:11" ht="21.75" thickBot="1" x14ac:dyDescent="0.3">
      <c r="A128" s="6"/>
      <c r="B128" s="265" t="s">
        <v>134</v>
      </c>
      <c r="C128" s="228"/>
      <c r="D128" s="228"/>
      <c r="E128" s="228"/>
      <c r="F128" s="228"/>
      <c r="G128" s="228"/>
      <c r="H128" s="228"/>
      <c r="I128" s="228"/>
      <c r="J128" s="229"/>
      <c r="K128" s="11"/>
    </row>
    <row r="129" spans="1:11" x14ac:dyDescent="0.25">
      <c r="A129" s="6"/>
      <c r="B129" s="8"/>
      <c r="C129" s="8"/>
      <c r="D129" s="8"/>
      <c r="E129" s="8"/>
      <c r="F129" s="8"/>
      <c r="G129" s="8"/>
      <c r="H129" s="8"/>
      <c r="I129" s="8"/>
      <c r="J129" s="8"/>
      <c r="K129" s="11"/>
    </row>
    <row r="130" spans="1:11" x14ac:dyDescent="0.25">
      <c r="A130" s="6"/>
      <c r="B130" s="120" t="s">
        <v>205</v>
      </c>
      <c r="C130" s="120"/>
      <c r="D130" s="120"/>
      <c r="E130" s="120"/>
      <c r="F130" s="120"/>
      <c r="G130" s="120"/>
      <c r="H130" s="120"/>
      <c r="I130" s="120"/>
      <c r="J130" s="120"/>
      <c r="K130" s="11"/>
    </row>
    <row r="131" spans="1:11" x14ac:dyDescent="0.25">
      <c r="A131" s="6"/>
      <c r="B131" s="8"/>
      <c r="C131" s="8"/>
      <c r="D131" s="8"/>
      <c r="E131" s="8"/>
      <c r="F131" s="8"/>
      <c r="G131" s="8"/>
      <c r="H131" s="8"/>
      <c r="I131" s="8"/>
      <c r="J131" s="8"/>
      <c r="K131" s="11"/>
    </row>
    <row r="132" spans="1:11" x14ac:dyDescent="0.25">
      <c r="A132" s="6"/>
      <c r="B132" s="8" t="s">
        <v>253</v>
      </c>
      <c r="C132" s="8"/>
      <c r="D132" s="8"/>
      <c r="E132" s="8"/>
      <c r="F132" s="8"/>
      <c r="G132" s="8"/>
      <c r="H132" s="8"/>
      <c r="I132" s="8"/>
      <c r="J132" s="8"/>
      <c r="K132" s="11"/>
    </row>
    <row r="133" spans="1:11" x14ac:dyDescent="0.25">
      <c r="A133" s="6"/>
      <c r="B133" s="8"/>
      <c r="C133" s="8"/>
      <c r="D133" s="8"/>
      <c r="E133" s="8"/>
      <c r="F133" s="8"/>
      <c r="G133" s="8"/>
      <c r="H133" s="8"/>
      <c r="I133" s="8"/>
      <c r="J133" s="8"/>
      <c r="K133" s="11"/>
    </row>
    <row r="134" spans="1:11" ht="15.75" thickBot="1" x14ac:dyDescent="0.3">
      <c r="A134" s="7"/>
      <c r="B134" s="12"/>
      <c r="C134" s="12"/>
      <c r="D134" s="12"/>
      <c r="E134" s="12"/>
      <c r="F134" s="12"/>
      <c r="G134" s="12"/>
      <c r="H134" s="12"/>
      <c r="I134" s="12"/>
      <c r="J134" s="12"/>
      <c r="K134" s="13"/>
    </row>
  </sheetData>
  <sheetProtection password="DE36" sheet="1" objects="1" scenarios="1" selectLockedCells="1"/>
  <mergeCells count="52">
    <mergeCell ref="B113:J113"/>
    <mergeCell ref="B120:J120"/>
    <mergeCell ref="B89:J89"/>
    <mergeCell ref="B96:J96"/>
    <mergeCell ref="B103:J103"/>
    <mergeCell ref="B104:J104"/>
    <mergeCell ref="B105:J105"/>
    <mergeCell ref="B111:J111"/>
    <mergeCell ref="B116:J116"/>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88:J88"/>
    <mergeCell ref="B26:J26"/>
    <mergeCell ref="B24:J24"/>
    <mergeCell ref="B32:J32"/>
    <mergeCell ref="B37:J37"/>
    <mergeCell ref="B48:J48"/>
    <mergeCell ref="B58:J58"/>
    <mergeCell ref="B20:J20"/>
    <mergeCell ref="B15:C15"/>
    <mergeCell ref="B16:C16"/>
    <mergeCell ref="B73:J73"/>
    <mergeCell ref="B81:J81"/>
    <mergeCell ref="B14:C14"/>
    <mergeCell ref="I14:J14"/>
    <mergeCell ref="I15:J15"/>
    <mergeCell ref="I16:J16"/>
    <mergeCell ref="B17:J17"/>
    <mergeCell ref="I13:J13"/>
    <mergeCell ref="B2:I3"/>
    <mergeCell ref="J2:J3"/>
    <mergeCell ref="I10:J10"/>
    <mergeCell ref="I11:J11"/>
    <mergeCell ref="I12:J12"/>
    <mergeCell ref="B10:C10"/>
    <mergeCell ref="B11:C11"/>
    <mergeCell ref="B12:C12"/>
    <mergeCell ref="B13:C13"/>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Informe Anual CGM</vt:lpstr>
      <vt:lpstr>ANEXO 1</vt:lpstr>
      <vt:lpstr>ANEXO 2</vt:lpstr>
      <vt:lpstr>ANEXO 3</vt:lpstr>
      <vt:lpstr>Instrucciones</vt:lpstr>
      <vt:lpstr>'ANEXO 1'!Área_de_impresión</vt:lpstr>
      <vt:lpstr>'ANEXO 2'!Área_de_impresión</vt:lpstr>
      <vt:lpstr>'ANEXO 3'!Área_de_impresión</vt:lpstr>
      <vt:lpstr>'Informe Anual CGM'!Área_de_impresión</vt:lpstr>
      <vt:lpstr>Instrucciones!Área_de_impresión</vt:lpstr>
      <vt:lpstr>'ANEXO 1'!Títulos_a_imprimir</vt:lpstr>
      <vt:lpstr>'ANEXO 2'!Títulos_a_imprimir</vt:lpstr>
      <vt:lpstr>'ANEXO 3'!Títulos_a_imprimir</vt:lpstr>
      <vt:lpstr>'Informe Anual CGM'!Títulos_a_imprimir</vt:lpstr>
      <vt:lpstr>Instrucciones!Títulos_a_imprimir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EURIPIDES GARCIA RINCON</dc:creator>
  <cp:lastModifiedBy>cjarias</cp:lastModifiedBy>
  <cp:lastPrinted>2015-04-17T06:05:33Z</cp:lastPrinted>
  <dcterms:created xsi:type="dcterms:W3CDTF">2015-02-01T14:40:41Z</dcterms:created>
  <dcterms:modified xsi:type="dcterms:W3CDTF">2017-02-28T21:57:45Z</dcterms:modified>
</cp:coreProperties>
</file>