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EMCALI\2025\consolidacion de contratos\"/>
    </mc:Choice>
  </mc:AlternateContent>
  <xr:revisionPtr revIDLastSave="0" documentId="13_ncr:1_{F932CE36-FFD6-4478-8B57-F1300342E5DA}" xr6:coauthVersionLast="47" xr6:coauthVersionMax="47" xr10:uidLastSave="{00000000-0000-0000-0000-000000000000}"/>
  <bookViews>
    <workbookView xWindow="-108" yWindow="-108" windowWidth="23256" windowHeight="12576" xr2:uid="{00000000-000D-0000-FFFF-FFFF00000000}"/>
  </bookViews>
  <sheets>
    <sheet name="INFORMACIÓN" sheetId="1" r:id="rId1"/>
    <sheet name="Hoja2" sheetId="2" r:id="rId2"/>
  </sheets>
  <externalReferences>
    <externalReference r:id="rId3"/>
    <externalReference r:id="rId4"/>
  </externalReferences>
  <definedNames>
    <definedName name="_xlnm._FilterDatabase" localSheetId="0" hidden="1">INFORMACIÓN!$B$3:$O$1156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4" i="1" l="1"/>
  <c r="K784" i="1" s="1"/>
  <c r="L783" i="1"/>
  <c r="M783" i="1" s="1"/>
  <c r="K783" i="1"/>
  <c r="L782" i="1"/>
  <c r="M782" i="1" s="1"/>
  <c r="K782" i="1"/>
  <c r="L781" i="1"/>
  <c r="M781" i="1" s="1"/>
  <c r="L780" i="1"/>
  <c r="M780" i="1" s="1"/>
  <c r="L779" i="1"/>
  <c r="K779" i="1" s="1"/>
  <c r="M778" i="1"/>
  <c r="L778" i="1"/>
  <c r="K778" i="1"/>
  <c r="L777" i="1"/>
  <c r="M777" i="1" s="1"/>
  <c r="K777" i="1"/>
  <c r="L776" i="1"/>
  <c r="K776" i="1" s="1"/>
  <c r="L775" i="1"/>
  <c r="M775" i="1" s="1"/>
  <c r="K775" i="1"/>
  <c r="L774" i="1"/>
  <c r="M774" i="1" s="1"/>
  <c r="K774" i="1"/>
  <c r="L773" i="1"/>
  <c r="M773" i="1" s="1"/>
  <c r="L772" i="1"/>
  <c r="M772" i="1" s="1"/>
  <c r="L771" i="1"/>
  <c r="K771" i="1" s="1"/>
  <c r="M770" i="1"/>
  <c r="L770" i="1"/>
  <c r="K770" i="1"/>
  <c r="L769" i="1"/>
  <c r="M769" i="1" s="1"/>
  <c r="K769" i="1"/>
  <c r="L768" i="1"/>
  <c r="M768" i="1" s="1"/>
  <c r="K768" i="1"/>
  <c r="L767" i="1"/>
  <c r="M767" i="1" s="1"/>
  <c r="K767" i="1"/>
  <c r="L766" i="1"/>
  <c r="M766" i="1" s="1"/>
  <c r="K766" i="1"/>
  <c r="L765" i="1"/>
  <c r="M765" i="1" s="1"/>
  <c r="L764" i="1"/>
  <c r="M764" i="1" s="1"/>
  <c r="L763" i="1"/>
  <c r="K763" i="1" s="1"/>
  <c r="M762" i="1"/>
  <c r="L762" i="1"/>
  <c r="K762" i="1"/>
  <c r="L761" i="1"/>
  <c r="M761" i="1" s="1"/>
  <c r="K761" i="1"/>
  <c r="L760" i="1"/>
  <c r="M760" i="1" s="1"/>
  <c r="K760" i="1"/>
  <c r="L759" i="1"/>
  <c r="M759" i="1" s="1"/>
  <c r="K759" i="1"/>
  <c r="L758" i="1"/>
  <c r="M758" i="1" s="1"/>
  <c r="K758" i="1"/>
  <c r="L757" i="1"/>
  <c r="M757" i="1" s="1"/>
  <c r="L756" i="1"/>
  <c r="M756" i="1" s="1"/>
  <c r="L755" i="1"/>
  <c r="K755" i="1" s="1"/>
  <c r="M754" i="1"/>
  <c r="L754" i="1"/>
  <c r="K754" i="1"/>
  <c r="L753" i="1"/>
  <c r="M753" i="1" s="1"/>
  <c r="K753" i="1"/>
  <c r="L752" i="1"/>
  <c r="M752" i="1" s="1"/>
  <c r="K752" i="1"/>
  <c r="L751" i="1"/>
  <c r="M751" i="1" s="1"/>
  <c r="K751" i="1"/>
  <c r="L750" i="1"/>
  <c r="M750" i="1" s="1"/>
  <c r="K750" i="1"/>
  <c r="L749" i="1"/>
  <c r="M749" i="1" s="1"/>
  <c r="L748" i="1"/>
  <c r="M748" i="1" s="1"/>
  <c r="L747" i="1"/>
  <c r="K747" i="1" s="1"/>
  <c r="M746" i="1"/>
  <c r="L746" i="1"/>
  <c r="K746" i="1"/>
  <c r="L745" i="1"/>
  <c r="M745" i="1" s="1"/>
  <c r="K745" i="1"/>
  <c r="L744" i="1"/>
  <c r="M744" i="1" s="1"/>
  <c r="K744" i="1"/>
  <c r="L743" i="1"/>
  <c r="M743" i="1" s="1"/>
  <c r="K743" i="1"/>
  <c r="L742" i="1"/>
  <c r="M742" i="1" s="1"/>
  <c r="K742" i="1"/>
  <c r="L741" i="1"/>
  <c r="M741" i="1" s="1"/>
  <c r="L740" i="1"/>
  <c r="M740" i="1" s="1"/>
  <c r="L739" i="1"/>
  <c r="K739" i="1" s="1"/>
  <c r="M738" i="1"/>
  <c r="L738" i="1"/>
  <c r="K738" i="1"/>
  <c r="L737" i="1"/>
  <c r="M737" i="1" s="1"/>
  <c r="K737" i="1"/>
  <c r="L736" i="1"/>
  <c r="M736" i="1" s="1"/>
  <c r="K736" i="1"/>
  <c r="L735" i="1"/>
  <c r="M735" i="1" s="1"/>
  <c r="K735" i="1"/>
  <c r="L734" i="1"/>
  <c r="M734" i="1" s="1"/>
  <c r="K734" i="1"/>
  <c r="L733" i="1"/>
  <c r="M733" i="1" s="1"/>
  <c r="L732" i="1"/>
  <c r="M732" i="1" s="1"/>
  <c r="L731" i="1"/>
  <c r="K731" i="1" s="1"/>
  <c r="M730" i="1"/>
  <c r="L730" i="1"/>
  <c r="K730" i="1"/>
  <c r="L729" i="1"/>
  <c r="M729" i="1" s="1"/>
  <c r="K729" i="1"/>
  <c r="L728" i="1"/>
  <c r="M728" i="1" s="1"/>
  <c r="K728" i="1"/>
  <c r="L727" i="1"/>
  <c r="M727" i="1" s="1"/>
  <c r="K727" i="1"/>
  <c r="L726" i="1"/>
  <c r="M726" i="1" s="1"/>
  <c r="K726" i="1"/>
  <c r="L725" i="1"/>
  <c r="M725" i="1" s="1"/>
  <c r="L724" i="1"/>
  <c r="M724" i="1" s="1"/>
  <c r="L723" i="1"/>
  <c r="K723" i="1" s="1"/>
  <c r="M776" i="1" l="1"/>
  <c r="M784" i="1"/>
  <c r="M723" i="1"/>
  <c r="M731" i="1"/>
  <c r="M739" i="1"/>
  <c r="M747" i="1"/>
  <c r="M755" i="1"/>
  <c r="M763" i="1"/>
  <c r="M771" i="1"/>
  <c r="M779" i="1"/>
  <c r="K724" i="1"/>
  <c r="K732" i="1"/>
  <c r="K740" i="1"/>
  <c r="K748" i="1"/>
  <c r="K756" i="1"/>
  <c r="K764" i="1"/>
  <c r="K772" i="1"/>
  <c r="K780" i="1"/>
  <c r="K725" i="1"/>
  <c r="K733" i="1"/>
  <c r="K741" i="1"/>
  <c r="K749" i="1"/>
  <c r="K757" i="1"/>
  <c r="K765" i="1"/>
  <c r="K773" i="1"/>
  <c r="K781" i="1"/>
  <c r="M322" i="1" l="1"/>
  <c r="J322" i="1"/>
  <c r="L321" i="1"/>
  <c r="L320" i="1"/>
  <c r="J320" i="1"/>
  <c r="L319" i="1"/>
  <c r="J319" i="1"/>
  <c r="M245" i="1" l="1"/>
  <c r="L245" i="1" s="1"/>
  <c r="K245" i="1" s="1"/>
  <c r="M244" i="1"/>
  <c r="L244" i="1" s="1"/>
  <c r="K244" i="1" s="1"/>
  <c r="M243" i="1"/>
  <c r="L243" i="1" s="1"/>
  <c r="K243" i="1" s="1"/>
  <c r="M242" i="1"/>
  <c r="L242" i="1" s="1"/>
  <c r="K242" i="1" s="1"/>
  <c r="M241" i="1"/>
  <c r="L241" i="1" s="1"/>
  <c r="K241" i="1" s="1"/>
  <c r="M240" i="1"/>
  <c r="L240" i="1" s="1"/>
  <c r="K240" i="1" s="1"/>
  <c r="M239" i="1"/>
  <c r="L239" i="1" s="1"/>
  <c r="K239" i="1" s="1"/>
  <c r="M238" i="1"/>
  <c r="L238" i="1" s="1"/>
  <c r="K238" i="1" s="1"/>
  <c r="M237" i="1"/>
  <c r="L237" i="1" s="1"/>
  <c r="K237" i="1" s="1"/>
  <c r="M236" i="1"/>
  <c r="L236" i="1" s="1"/>
  <c r="K236" i="1" s="1"/>
  <c r="M235" i="1"/>
  <c r="L235" i="1" s="1"/>
  <c r="K235" i="1" s="1"/>
  <c r="M234" i="1"/>
  <c r="L234" i="1" s="1"/>
  <c r="K234" i="1" s="1"/>
  <c r="L233" i="1"/>
  <c r="M233" i="1" s="1"/>
  <c r="L232" i="1"/>
  <c r="K232" i="1" s="1"/>
  <c r="L231" i="1"/>
  <c r="K231" i="1" s="1"/>
  <c r="L230" i="1"/>
  <c r="M230" i="1" s="1"/>
  <c r="L229" i="1"/>
  <c r="M229" i="1" s="1"/>
  <c r="L228" i="1"/>
  <c r="M228" i="1" s="1"/>
  <c r="L227" i="1"/>
  <c r="K227" i="1" s="1"/>
  <c r="L226" i="1"/>
  <c r="M226" i="1" s="1"/>
  <c r="L225" i="1"/>
  <c r="M225" i="1" s="1"/>
  <c r="L224" i="1"/>
  <c r="K224" i="1" s="1"/>
  <c r="L223" i="1"/>
  <c r="M223" i="1" s="1"/>
  <c r="L222" i="1"/>
  <c r="M222" i="1" s="1"/>
  <c r="L221" i="1"/>
  <c r="M221" i="1" s="1"/>
  <c r="L220" i="1"/>
  <c r="M220" i="1" s="1"/>
  <c r="L219" i="1"/>
  <c r="K219" i="1" s="1"/>
  <c r="L218" i="1"/>
  <c r="M218" i="1" s="1"/>
  <c r="L217" i="1"/>
  <c r="M217" i="1" s="1"/>
  <c r="L216" i="1"/>
  <c r="K216" i="1" s="1"/>
  <c r="L215" i="1"/>
  <c r="M215" i="1" s="1"/>
  <c r="L214" i="1"/>
  <c r="M214" i="1" s="1"/>
  <c r="L213" i="1"/>
  <c r="K213" i="1" s="1"/>
  <c r="L212" i="1"/>
  <c r="M212" i="1" s="1"/>
  <c r="L211" i="1"/>
  <c r="K211" i="1" s="1"/>
  <c r="L210" i="1"/>
  <c r="M210" i="1" s="1"/>
  <c r="L209" i="1"/>
  <c r="M209" i="1" s="1"/>
  <c r="L208" i="1"/>
  <c r="K208" i="1" s="1"/>
  <c r="L207" i="1"/>
  <c r="M207" i="1" s="1"/>
  <c r="L206" i="1"/>
  <c r="K206" i="1" s="1"/>
  <c r="L205" i="1"/>
  <c r="M205" i="1" s="1"/>
  <c r="L204" i="1"/>
  <c r="M204" i="1" s="1"/>
  <c r="L203" i="1"/>
  <c r="K203" i="1" s="1"/>
  <c r="L202" i="1"/>
  <c r="M202" i="1" s="1"/>
  <c r="L201" i="1"/>
  <c r="M201" i="1" s="1"/>
  <c r="L200" i="1"/>
  <c r="K200" i="1" s="1"/>
  <c r="L199" i="1"/>
  <c r="K199" i="1" s="1"/>
  <c r="L198" i="1"/>
  <c r="M198" i="1" s="1"/>
  <c r="L197" i="1"/>
  <c r="K197" i="1" s="1"/>
  <c r="L196" i="1"/>
  <c r="M196" i="1" s="1"/>
  <c r="L195" i="1"/>
  <c r="K195" i="1" s="1"/>
  <c r="L194" i="1"/>
  <c r="M194" i="1" s="1"/>
  <c r="L193" i="1"/>
  <c r="M193" i="1" s="1"/>
  <c r="L192" i="1"/>
  <c r="K192" i="1" s="1"/>
  <c r="L191" i="1"/>
  <c r="K191" i="1" s="1"/>
  <c r="L190" i="1"/>
  <c r="M190" i="1" s="1"/>
  <c r="L189" i="1"/>
  <c r="M189" i="1" s="1"/>
  <c r="L188" i="1"/>
  <c r="M188" i="1" s="1"/>
  <c r="L187" i="1"/>
  <c r="K187" i="1" s="1"/>
  <c r="L186" i="1"/>
  <c r="M186" i="1" s="1"/>
  <c r="L185" i="1"/>
  <c r="M185" i="1" s="1"/>
  <c r="L184" i="1"/>
  <c r="K184" i="1" s="1"/>
  <c r="L183" i="1"/>
  <c r="K183" i="1" s="1"/>
  <c r="L182" i="1"/>
  <c r="M182" i="1" s="1"/>
  <c r="L181" i="1"/>
  <c r="M181" i="1" s="1"/>
  <c r="L180" i="1"/>
  <c r="M180" i="1" s="1"/>
  <c r="L179" i="1"/>
  <c r="K179" i="1" s="1"/>
  <c r="L178" i="1"/>
  <c r="M178" i="1" s="1"/>
  <c r="L177" i="1"/>
  <c r="M177" i="1" s="1"/>
  <c r="L176" i="1"/>
  <c r="K176" i="1" s="1"/>
  <c r="L175" i="1"/>
  <c r="K175" i="1" s="1"/>
  <c r="L174" i="1"/>
  <c r="M174" i="1" s="1"/>
  <c r="L173" i="1"/>
  <c r="M173" i="1" s="1"/>
  <c r="L172" i="1"/>
  <c r="M172" i="1" s="1"/>
  <c r="L171" i="1"/>
  <c r="K171" i="1" s="1"/>
  <c r="L170" i="1"/>
  <c r="M170" i="1" s="1"/>
  <c r="L169" i="1"/>
  <c r="M169" i="1" s="1"/>
  <c r="L168" i="1"/>
  <c r="K168" i="1" s="1"/>
  <c r="L167" i="1"/>
  <c r="K167" i="1" s="1"/>
  <c r="L166" i="1"/>
  <c r="M166" i="1" s="1"/>
  <c r="L165" i="1"/>
  <c r="M165" i="1" s="1"/>
  <c r="L164" i="1"/>
  <c r="M164" i="1" s="1"/>
  <c r="L163" i="1"/>
  <c r="K163" i="1" s="1"/>
  <c r="L162" i="1"/>
  <c r="M162" i="1" s="1"/>
  <c r="L161" i="1"/>
  <c r="M161" i="1" s="1"/>
  <c r="L160" i="1"/>
  <c r="K160" i="1" s="1"/>
  <c r="L159" i="1"/>
  <c r="M159" i="1" s="1"/>
  <c r="L158" i="1"/>
  <c r="M158" i="1" s="1"/>
  <c r="L157" i="1"/>
  <c r="M157" i="1" s="1"/>
  <c r="L156" i="1"/>
  <c r="M156" i="1" s="1"/>
  <c r="L155" i="1"/>
  <c r="K155" i="1" s="1"/>
  <c r="L154" i="1"/>
  <c r="M154" i="1" s="1"/>
  <c r="L153" i="1"/>
  <c r="M153" i="1" s="1"/>
  <c r="L152" i="1"/>
  <c r="K152" i="1" s="1"/>
  <c r="L151" i="1"/>
  <c r="M151" i="1" s="1"/>
  <c r="L150" i="1"/>
  <c r="K150" i="1" s="1"/>
  <c r="L149" i="1"/>
  <c r="M149" i="1" s="1"/>
  <c r="L148" i="1"/>
  <c r="M148" i="1" s="1"/>
  <c r="L147" i="1"/>
  <c r="K147" i="1" s="1"/>
  <c r="L146" i="1"/>
  <c r="M146" i="1" s="1"/>
  <c r="L145" i="1"/>
  <c r="M145" i="1" s="1"/>
  <c r="L144" i="1"/>
  <c r="K144" i="1" s="1"/>
  <c r="L143" i="1"/>
  <c r="M143" i="1" s="1"/>
  <c r="L142" i="1"/>
  <c r="M142" i="1" s="1"/>
  <c r="L141" i="1"/>
  <c r="M141" i="1" s="1"/>
  <c r="L140" i="1"/>
  <c r="M140" i="1" s="1"/>
  <c r="L139" i="1"/>
  <c r="K139" i="1" s="1"/>
  <c r="L138" i="1"/>
  <c r="M138" i="1" s="1"/>
  <c r="L137" i="1"/>
  <c r="M137" i="1" s="1"/>
  <c r="L136" i="1"/>
  <c r="K136" i="1" s="1"/>
  <c r="L135" i="1"/>
  <c r="M135" i="1" s="1"/>
  <c r="L134" i="1"/>
  <c r="M134" i="1" s="1"/>
  <c r="L133" i="1"/>
  <c r="M133" i="1" s="1"/>
  <c r="L132" i="1"/>
  <c r="M132" i="1" s="1"/>
  <c r="L131" i="1"/>
  <c r="K131" i="1" s="1"/>
  <c r="L130" i="1"/>
  <c r="M130" i="1" s="1"/>
  <c r="L129" i="1"/>
  <c r="M129" i="1" s="1"/>
  <c r="L128" i="1"/>
  <c r="K128" i="1" s="1"/>
  <c r="L127" i="1"/>
  <c r="M127" i="1" s="1"/>
  <c r="L126" i="1"/>
  <c r="M126" i="1" s="1"/>
  <c r="L125" i="1"/>
  <c r="M125" i="1" s="1"/>
  <c r="L124" i="1"/>
  <c r="M124" i="1" s="1"/>
  <c r="L123" i="1"/>
  <c r="K123" i="1" s="1"/>
  <c r="L122" i="1"/>
  <c r="M122" i="1" s="1"/>
  <c r="L121" i="1"/>
  <c r="M121" i="1" s="1"/>
  <c r="L120" i="1"/>
  <c r="K120" i="1" s="1"/>
  <c r="L119" i="1"/>
  <c r="K119" i="1" s="1"/>
  <c r="L118" i="1"/>
  <c r="M118" i="1" s="1"/>
  <c r="L117" i="1"/>
  <c r="K117" i="1" s="1"/>
  <c r="L116" i="1"/>
  <c r="K116" i="1" s="1"/>
  <c r="L115" i="1"/>
  <c r="M115" i="1" s="1"/>
  <c r="L114" i="1"/>
  <c r="K114" i="1" s="1"/>
  <c r="L113" i="1"/>
  <c r="K113" i="1" s="1"/>
  <c r="L112" i="1"/>
  <c r="K112" i="1" s="1"/>
  <c r="L111" i="1"/>
  <c r="L110" i="1"/>
  <c r="K110" i="1" s="1"/>
  <c r="L109" i="1"/>
  <c r="M109" i="1" s="1"/>
  <c r="L108" i="1"/>
  <c r="M108" i="1" s="1"/>
  <c r="L107" i="1"/>
  <c r="K107" i="1" s="1"/>
  <c r="L106" i="1"/>
  <c r="M106" i="1" s="1"/>
  <c r="L105" i="1"/>
  <c r="K105" i="1" s="1"/>
  <c r="L104" i="1"/>
  <c r="M104" i="1" s="1"/>
  <c r="L103" i="1"/>
  <c r="M103" i="1" s="1"/>
  <c r="L102" i="1"/>
  <c r="K102" i="1" s="1"/>
  <c r="L101" i="1"/>
  <c r="M101" i="1" s="1"/>
  <c r="L100" i="1"/>
  <c r="M100" i="1" s="1"/>
  <c r="L99" i="1"/>
  <c r="K99" i="1" s="1"/>
  <c r="L98" i="1"/>
  <c r="M98" i="1" s="1"/>
  <c r="L97" i="1"/>
  <c r="K97" i="1" s="1"/>
  <c r="L96" i="1"/>
  <c r="M96" i="1" s="1"/>
  <c r="L95" i="1"/>
  <c r="M95" i="1" s="1"/>
  <c r="L94" i="1"/>
  <c r="K94" i="1" s="1"/>
  <c r="K93" i="1"/>
  <c r="M92" i="1"/>
  <c r="K92" i="1"/>
  <c r="M91" i="1"/>
  <c r="K91" i="1"/>
  <c r="M90" i="1"/>
  <c r="K90" i="1"/>
  <c r="M89" i="1"/>
  <c r="K89" i="1"/>
  <c r="M88" i="1"/>
  <c r="K88" i="1"/>
  <c r="M87" i="1"/>
  <c r="K87" i="1"/>
  <c r="M150" i="1" l="1"/>
  <c r="K173" i="1"/>
  <c r="K166" i="1"/>
  <c r="K98" i="1"/>
  <c r="K174" i="1"/>
  <c r="K181" i="1"/>
  <c r="K212" i="1"/>
  <c r="K148" i="1"/>
  <c r="K190" i="1"/>
  <c r="K196" i="1"/>
  <c r="K126" i="1"/>
  <c r="M105" i="1"/>
  <c r="K165" i="1"/>
  <c r="M160" i="1"/>
  <c r="M199" i="1"/>
  <c r="K222" i="1"/>
  <c r="M112" i="1"/>
  <c r="M183" i="1"/>
  <c r="M206" i="1"/>
  <c r="K127" i="1"/>
  <c r="K134" i="1"/>
  <c r="K207" i="1"/>
  <c r="K103" i="1"/>
  <c r="K143" i="1"/>
  <c r="K198" i="1"/>
  <c r="K215" i="1"/>
  <c r="K228" i="1"/>
  <c r="K118" i="1"/>
  <c r="K158" i="1"/>
  <c r="K164" i="1"/>
  <c r="K189" i="1"/>
  <c r="K230" i="1"/>
  <c r="M231" i="1"/>
  <c r="M136" i="1"/>
  <c r="K104" i="1"/>
  <c r="K115" i="1"/>
  <c r="K132" i="1"/>
  <c r="K149" i="1"/>
  <c r="K159" i="1"/>
  <c r="K204" i="1"/>
  <c r="K214" i="1"/>
  <c r="K223" i="1"/>
  <c r="K156" i="1"/>
  <c r="K220" i="1"/>
  <c r="M191" i="1"/>
  <c r="K96" i="1"/>
  <c r="K106" i="1"/>
  <c r="K124" i="1"/>
  <c r="M128" i="1"/>
  <c r="K141" i="1"/>
  <c r="K151" i="1"/>
  <c r="M167" i="1"/>
  <c r="M192" i="1"/>
  <c r="M213" i="1"/>
  <c r="M232" i="1"/>
  <c r="M184" i="1"/>
  <c r="K95" i="1"/>
  <c r="K135" i="1"/>
  <c r="K140" i="1"/>
  <c r="K157" i="1"/>
  <c r="M168" i="1"/>
  <c r="M176" i="1"/>
  <c r="K182" i="1"/>
  <c r="M197" i="1"/>
  <c r="M216" i="1"/>
  <c r="M175" i="1"/>
  <c r="M200" i="1"/>
  <c r="M224" i="1"/>
  <c r="M152" i="1"/>
  <c r="M97" i="1"/>
  <c r="M107" i="1"/>
  <c r="M99" i="1"/>
  <c r="K133" i="1"/>
  <c r="M144" i="1"/>
  <c r="K188" i="1"/>
  <c r="K125" i="1"/>
  <c r="K142" i="1"/>
  <c r="K172" i="1"/>
  <c r="K180" i="1"/>
  <c r="K205" i="1"/>
  <c r="K221" i="1"/>
  <c r="K229" i="1"/>
  <c r="M208" i="1"/>
  <c r="M94" i="1"/>
  <c r="K100" i="1"/>
  <c r="M102" i="1"/>
  <c r="K108" i="1"/>
  <c r="M110" i="1"/>
  <c r="M117" i="1"/>
  <c r="K121" i="1"/>
  <c r="M123" i="1"/>
  <c r="K129" i="1"/>
  <c r="M131" i="1"/>
  <c r="K137" i="1"/>
  <c r="M139" i="1"/>
  <c r="K145" i="1"/>
  <c r="M147" i="1"/>
  <c r="K153" i="1"/>
  <c r="M155" i="1"/>
  <c r="K161" i="1"/>
  <c r="M163" i="1"/>
  <c r="K169" i="1"/>
  <c r="M171" i="1"/>
  <c r="K177" i="1"/>
  <c r="M179" i="1"/>
  <c r="K185" i="1"/>
  <c r="M187" i="1"/>
  <c r="K193" i="1"/>
  <c r="M195" i="1"/>
  <c r="K201" i="1"/>
  <c r="M203" i="1"/>
  <c r="K209" i="1"/>
  <c r="M211" i="1"/>
  <c r="K217" i="1"/>
  <c r="M219" i="1"/>
  <c r="K225" i="1"/>
  <c r="M227" i="1"/>
  <c r="K233" i="1"/>
  <c r="K101" i="1"/>
  <c r="K109" i="1"/>
  <c r="K122" i="1"/>
  <c r="K130" i="1"/>
  <c r="K138" i="1"/>
  <c r="K146" i="1"/>
  <c r="K154" i="1"/>
  <c r="K162" i="1"/>
  <c r="K170" i="1"/>
  <c r="K178" i="1"/>
  <c r="K186" i="1"/>
  <c r="K194" i="1"/>
  <c r="K202" i="1"/>
  <c r="K210" i="1"/>
  <c r="K218" i="1"/>
  <c r="K226" i="1"/>
  <c r="M668" i="1" l="1"/>
  <c r="K668" i="1"/>
  <c r="M667" i="1"/>
  <c r="K667" i="1"/>
  <c r="M666"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M600" i="1" l="1"/>
  <c r="L600" i="1"/>
  <c r="K600" i="1"/>
  <c r="M599" i="1"/>
  <c r="L599" i="1"/>
  <c r="K599" i="1"/>
  <c r="L597" i="1"/>
  <c r="K597" i="1"/>
  <c r="L596" i="1"/>
  <c r="K596" i="1"/>
  <c r="L595" i="1"/>
  <c r="K595" i="1"/>
  <c r="L594" i="1"/>
  <c r="K594" i="1"/>
  <c r="L593" i="1"/>
  <c r="K593" i="1"/>
  <c r="L592" i="1"/>
  <c r="K592" i="1"/>
  <c r="L591" i="1"/>
  <c r="K591" i="1"/>
  <c r="L590" i="1"/>
  <c r="K590" i="1"/>
  <c r="L589" i="1"/>
  <c r="K589" i="1"/>
  <c r="L588" i="1"/>
  <c r="K588" i="1"/>
  <c r="L587" i="1"/>
  <c r="K587" i="1"/>
  <c r="L586" i="1"/>
  <c r="K586" i="1"/>
  <c r="L585" i="1"/>
  <c r="K585" i="1"/>
  <c r="L584" i="1"/>
  <c r="K584" i="1"/>
  <c r="L583" i="1"/>
  <c r="K583" i="1"/>
  <c r="L582" i="1"/>
  <c r="K582" i="1"/>
  <c r="L581" i="1"/>
  <c r="K581" i="1"/>
  <c r="L580" i="1"/>
  <c r="K580" i="1"/>
  <c r="L579" i="1"/>
  <c r="K579" i="1"/>
  <c r="L578" i="1"/>
  <c r="K578" i="1"/>
  <c r="L577" i="1"/>
  <c r="K577" i="1"/>
  <c r="L576" i="1"/>
  <c r="K576" i="1"/>
  <c r="L575" i="1"/>
  <c r="K575" i="1"/>
  <c r="L574" i="1"/>
  <c r="K574" i="1"/>
  <c r="L573" i="1"/>
  <c r="K573" i="1"/>
  <c r="L572" i="1"/>
  <c r="K572" i="1"/>
  <c r="L571" i="1"/>
  <c r="K571" i="1"/>
  <c r="L570" i="1"/>
  <c r="K570" i="1"/>
  <c r="L569" i="1"/>
  <c r="K569" i="1"/>
  <c r="L568" i="1"/>
  <c r="K568" i="1"/>
  <c r="L567" i="1"/>
  <c r="K567" i="1"/>
  <c r="L566" i="1"/>
  <c r="K566" i="1"/>
  <c r="L565" i="1"/>
  <c r="K565" i="1"/>
  <c r="L564" i="1"/>
  <c r="K564" i="1"/>
  <c r="L563" i="1"/>
  <c r="M563" i="1" s="1"/>
  <c r="K563" i="1"/>
  <c r="K560" i="1"/>
  <c r="M1101" i="1" l="1"/>
  <c r="L1095" i="1"/>
  <c r="M1095" i="1" s="1"/>
  <c r="L1094" i="1"/>
  <c r="M1094" i="1" s="1"/>
  <c r="L1093" i="1"/>
  <c r="M1093" i="1" s="1"/>
  <c r="L1092" i="1"/>
  <c r="M1092" i="1" s="1"/>
  <c r="L1091" i="1"/>
  <c r="M1091" i="1" s="1"/>
  <c r="L1084" i="1"/>
  <c r="M1084" i="1" s="1"/>
  <c r="L1079" i="1"/>
  <c r="M1079" i="1" s="1"/>
  <c r="L1078" i="1"/>
  <c r="M1078" i="1" s="1"/>
  <c r="L1077" i="1"/>
  <c r="M1077" i="1" s="1"/>
  <c r="L1076" i="1"/>
  <c r="M1076" i="1" s="1"/>
  <c r="L1075" i="1"/>
  <c r="M1075" i="1" s="1"/>
  <c r="L1074" i="1"/>
  <c r="M1074" i="1" s="1"/>
  <c r="L1073" i="1"/>
  <c r="M1073" i="1" s="1"/>
  <c r="L1071" i="1"/>
  <c r="M1071" i="1" s="1"/>
  <c r="L1070" i="1"/>
  <c r="M1070" i="1" s="1"/>
  <c r="L1068" i="1"/>
  <c r="M1068" i="1" s="1"/>
  <c r="L1066" i="1"/>
  <c r="M1066" i="1" s="1"/>
  <c r="L1065" i="1"/>
  <c r="M1065" i="1" s="1"/>
  <c r="L1064" i="1"/>
  <c r="M1064" i="1" s="1"/>
  <c r="L1063" i="1"/>
  <c r="M1063" i="1" s="1"/>
  <c r="L1062" i="1"/>
  <c r="M1062" i="1" s="1"/>
  <c r="L1061" i="1"/>
  <c r="M1061" i="1" s="1"/>
  <c r="L1060" i="1"/>
  <c r="M1060" i="1" s="1"/>
  <c r="L1059" i="1"/>
  <c r="M1059" i="1" s="1"/>
  <c r="L1058" i="1"/>
  <c r="M1058" i="1" s="1"/>
  <c r="L1057" i="1"/>
  <c r="M1057" i="1" s="1"/>
  <c r="L1056" i="1"/>
  <c r="M1056" i="1" s="1"/>
  <c r="L1055" i="1"/>
  <c r="M1055" i="1" s="1"/>
  <c r="L1054" i="1"/>
  <c r="M1054" i="1" s="1"/>
  <c r="L1053" i="1"/>
  <c r="M1053" i="1" s="1"/>
  <c r="L1052" i="1"/>
  <c r="M1052" i="1" s="1"/>
  <c r="L1051" i="1"/>
  <c r="M1051" i="1" s="1"/>
  <c r="L1050" i="1"/>
  <c r="M1050" i="1" s="1"/>
  <c r="L1049" i="1"/>
  <c r="M1049" i="1" s="1"/>
  <c r="L1048" i="1"/>
  <c r="M10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tc={4EBE8EC9-39E0-4BE1-B5FB-DBC81111E7F3}</author>
    <author>tc={AE866A38-3D9A-4CC8-9041-8FE9CE99FDFC}</author>
  </authors>
  <commentList>
    <comment ref="O87" authorId="0" shapeId="0" xr:uid="{4EBE8EC9-39E0-4BE1-B5FB-DBC81111E7F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realizo Otrosi por tiempo</t>
      </text>
    </comment>
    <comment ref="O94" authorId="1" shapeId="0" xr:uid="{AE866A38-3D9A-4CC8-9041-8FE9CE99FDF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suspensión Abril, Mayo y Junio. Se reactivo el 1 de Julio y va hasta el 31 de Agosto.
</t>
      </text>
    </comment>
  </commentList>
</comments>
</file>

<file path=xl/sharedStrings.xml><?xml version="1.0" encoding="utf-8"?>
<sst xmlns="http://schemas.openxmlformats.org/spreadsheetml/2006/main" count="8624" uniqueCount="4579">
  <si>
    <t>GESTOR</t>
  </si>
  <si>
    <t>SUPERVISOR</t>
  </si>
  <si>
    <t>Gerencia</t>
  </si>
  <si>
    <t>Objeto</t>
  </si>
  <si>
    <t>No. Proceso Contractual</t>
  </si>
  <si>
    <t>Modalidad</t>
  </si>
  <si>
    <t>No. Contrato / Aceptación de la oferta</t>
  </si>
  <si>
    <t>Valor 
adjudicado</t>
  </si>
  <si>
    <t>Contratista</t>
  </si>
  <si>
    <t>Mes 
 Inicio</t>
  </si>
  <si>
    <t>Mes Finalización</t>
  </si>
  <si>
    <t>Porcentaje de ejecución</t>
  </si>
  <si>
    <t>Recursos totales desembolsados o pagados</t>
  </si>
  <si>
    <t>Recursos pendientes de ejecutar</t>
  </si>
  <si>
    <t>Cantidad de otrosíes y adiciones realizadas</t>
  </si>
  <si>
    <t>Monto de otrosíes y adiciones realizadas</t>
  </si>
  <si>
    <t>SEC GENERAL</t>
  </si>
  <si>
    <t>PRESTACIÓN DE SERVICIOS DE APOYO  PARA LA SECRETARIA GENERAL Y ASUNTOS LEGALES DE EMCALI EICE ESP</t>
  </si>
  <si>
    <t>110-IP-0012-2025</t>
  </si>
  <si>
    <t>Invitación Privada</t>
  </si>
  <si>
    <t>110-PS-0047-2025</t>
  </si>
  <si>
    <t>ALBERTO JOSE PABO  LASSO</t>
  </si>
  <si>
    <t>110-IP-0053-2025</t>
  </si>
  <si>
    <t xml:space="preserve">110-PS-0048-2025 </t>
  </si>
  <si>
    <t>CARLOS DAMAR PRADO TRILLERAS</t>
  </si>
  <si>
    <t>PRESTACIÓN DE SERVICIOS PROFESIONALES PARA ASESORAR EN LA DIRECCIÓN JURIDICA DE EMCALI EICE ESP</t>
  </si>
  <si>
    <t>110-IP-0020-2025</t>
  </si>
  <si>
    <t xml:space="preserve">110-PS-0049-2025 </t>
  </si>
  <si>
    <t>CAROLINA OCAMPO FRANCO</t>
  </si>
  <si>
    <t>PRESTACIÓN DE SERVICIOS PARA LA SECRETARIA GENERAL DE EMCALI EICE ESP</t>
  </si>
  <si>
    <t>110-IP-0013-2025</t>
  </si>
  <si>
    <t xml:space="preserve">110-PS-0050-2025 </t>
  </si>
  <si>
    <t>DANIEL ARTURO CANO OSPINA</t>
  </si>
  <si>
    <t>PRESTACIÓN DE SERVICIOS PROFESIONALES PARA BRINDAR APOYO EN EL AREA FUNCIONAL DE DEFENSA JURIDICA EN LO RELACIONADO CON EL COMITÉ DE CONCILIACIÓN</t>
  </si>
  <si>
    <t>110-IP-0023-2025</t>
  </si>
  <si>
    <t xml:space="preserve">110-PS-0051-2025 </t>
  </si>
  <si>
    <t>DIANA MILENA MUÑOZ OCAMPO</t>
  </si>
  <si>
    <t>PRESTACIÓN DE SERVICIOS DE APOYO A LA GESTIÓN DE LA DIRECCIÓN JURIDICA</t>
  </si>
  <si>
    <t>110-IP-0024-2025</t>
  </si>
  <si>
    <t xml:space="preserve">110-PS-0053-2025 </t>
  </si>
  <si>
    <t>FREYNER HERNANDEZ NEIRA</t>
  </si>
  <si>
    <t>PRESTACIÓN DE SERVICIOS PROFESIONALES PARA ASESORAR EN LOS ASUNTOS CORRESPONDIENTES A LA DIRECCIÓN JURIDICA Y SECRETARIA GENERAL DE EMCALI EICE</t>
  </si>
  <si>
    <t>110-IP-0021-2025</t>
  </si>
  <si>
    <t xml:space="preserve">110-PS-0054-2025 </t>
  </si>
  <si>
    <t>ISABELA RIOS CASTILLO</t>
  </si>
  <si>
    <t>PRESTACIÓN DE SERVICIOS PROFESIONALES PARA BRINDAR APOYO A LA SECRETARIA GENERAL Y ASUNTOS LEGALES</t>
  </si>
  <si>
    <t>110-IP-0008-2025</t>
  </si>
  <si>
    <t xml:space="preserve">110-PS-0055-2025 </t>
  </si>
  <si>
    <t>KELLY TATIANA CANDELO GOMEZ</t>
  </si>
  <si>
    <t>PRESTACIÓN DE SERVICIOS PROFESIONALES PARA BRINDAR APOYO A LA SECRETARIA GENERAL Y ASUNTOS LEGALES DE EMCALI EICE ESP</t>
  </si>
  <si>
    <t>110-IP-0010-2025</t>
  </si>
  <si>
    <t xml:space="preserve">110-PS-0056-2025 </t>
  </si>
  <si>
    <t>LAURA CAMILA HERNANDEZ NEIRA</t>
  </si>
  <si>
    <t>110-IP-0009-2025</t>
  </si>
  <si>
    <t xml:space="preserve">110-PS-0057-2025 </t>
  </si>
  <si>
    <t xml:space="preserve">LAURA SOFIA VELASCO RIVERA </t>
  </si>
  <si>
    <t>110-IP-0003-2025</t>
  </si>
  <si>
    <t xml:space="preserve">110-PS-0058-2025 </t>
  </si>
  <si>
    <t>LUIS FELIPE PARRA ARBELAEZ</t>
  </si>
  <si>
    <t>PRESTACIÓN DE SERVICIOS DE APOYO A LA GESTIÓN DEL AREA FUNCIONAL DE DEFENSA JURIDICA</t>
  </si>
  <si>
    <t>110-IP-0048-2025</t>
  </si>
  <si>
    <t xml:space="preserve">110-PS-0059-2025 </t>
  </si>
  <si>
    <t>MARIA DE LOS ANGELES TASCON</t>
  </si>
  <si>
    <t>PRESTACIÓN DE SERVICIOS PROFESIONALES PARA BRINDAR APOYO A LA GESTIÓN DEL AREA FUNCIONAL DEFENSA JURIDICA</t>
  </si>
  <si>
    <t>110-IP-0045-2025</t>
  </si>
  <si>
    <t xml:space="preserve">110-PS-0060-2025 </t>
  </si>
  <si>
    <t>MARIA ELENA HERNANDEZ OCHOA</t>
  </si>
  <si>
    <t>110-IP-0026-2025</t>
  </si>
  <si>
    <t xml:space="preserve">110-PS-0061-2025 </t>
  </si>
  <si>
    <t>MARIA JULIANA PAREDES ESCOBAR</t>
  </si>
  <si>
    <t>PRESTACIÓN DE SERVICIOS DE APOYO A LA GESTIÓN DE LA DIRECCIÓN JURIDICA Y EL AREA FUNCIONAL DE DEFENSA JURIDICA</t>
  </si>
  <si>
    <t>110-IP-0050-2025</t>
  </si>
  <si>
    <t xml:space="preserve">110-PS-0062-2025 </t>
  </si>
  <si>
    <t>MARIA PAULA OBANDO CHARRIA</t>
  </si>
  <si>
    <t>PRESTACIÓN DE SERVICIOS PROFESIONALES PARA BRINDAR ASESORIA EN LOS ASUNTOS CORRESPONDIENTES A LA DIRECCIÓN JURIDICA DE EMCALI EICE ESP</t>
  </si>
  <si>
    <t>110-IP-0019-2025</t>
  </si>
  <si>
    <t xml:space="preserve">110-PS-0063-2025 </t>
  </si>
  <si>
    <t>SARHA CRISTINA GARCÍA NAVARRETE</t>
  </si>
  <si>
    <t>PRESTACIÓN DE SERVICIOS PROFESIONALES PARA BRINDAR ASESORIA EN LOS ASUNTOS CORRESPONDIENTES A LA DIRECCIÓN JURIDICA Y SECRETARIA GENERAL DE EMCALI EICE</t>
  </si>
  <si>
    <t>110-IP-0022-2025</t>
  </si>
  <si>
    <t>110-PS-0064-2025</t>
  </si>
  <si>
    <t>TATIANA VASQUEZ ARBOLEDA</t>
  </si>
  <si>
    <t>PRESTACIÓN DE SERVICIOS PROFESIONALES PARA BRINDAR APOYO EN EL AREA FUNCIONAL DE DEFENSA JURIDICA</t>
  </si>
  <si>
    <t>110-IP-0046-2025</t>
  </si>
  <si>
    <t>110-PS-0065-2025</t>
  </si>
  <si>
    <t>VALERIA CRUZ LOZANO</t>
  </si>
  <si>
    <t>PRESTACIÓN DE SERVICIOS PROFESIONALES DE APOYO EN EL AREA DE GOBERNANZA CORPORATIVA DE EMCALI EICE ESP</t>
  </si>
  <si>
    <t>110-IP-0016-2025</t>
  </si>
  <si>
    <t xml:space="preserve">110-PS-0215-2025 </t>
  </si>
  <si>
    <t>ANDRES SUAREZ FRANCO</t>
  </si>
  <si>
    <t>110-IP-0017-2025</t>
  </si>
  <si>
    <t xml:space="preserve">110-PS-0216-2025 </t>
  </si>
  <si>
    <t>CLAUDIA ELVIRA GARAY RUBIO</t>
  </si>
  <si>
    <t>110-IP-0015-2025</t>
  </si>
  <si>
    <t xml:space="preserve">110-PS-0217-2025 </t>
  </si>
  <si>
    <t>SANDRA LILIANA ESCOBAR SOLANO</t>
  </si>
  <si>
    <t>PRESTACIÓN DE SERVICIOS PROFESIONALES ESPECIALIZADOS PARA LA REPRESENTACIÓN JUDICIAL DE EMCALI EICE ESP, CON EL OBJETIVO DE DESCORRER TRASLADO DE RECURSO DE ANULACIÓN PRESENTADO POR COMCEL SA, CONTRA EL LAUDO ARBITRAL DEL 6 DE NOVIEMBRE DE 2024 PROFERIDO EN EL TRAMITE CON RADICACIÓN: A-20230404/0891, CONFORME A LO ESTABLECIDO EN LA LEY 1563 DE 2012</t>
  </si>
  <si>
    <t>110-IP-0001-2025</t>
  </si>
  <si>
    <t xml:space="preserve">110-AO-0066-2025 </t>
  </si>
  <si>
    <t>OSPINA CONSULTORES ABOGADOS S.A.S</t>
  </si>
  <si>
    <t>PRESTACIÓN DE SERVICIOS PARA BRINDAR APOYO A LA UNIDAD DE GESTIÓN DOCUMENTAL</t>
  </si>
  <si>
    <t>110-IP-060-2025</t>
  </si>
  <si>
    <t xml:space="preserve">110-PS-0545-2025 </t>
  </si>
  <si>
    <t>JAIRO FERNEY BERMUDEZ MARTINEZ</t>
  </si>
  <si>
    <t>110-IP-065-2025</t>
  </si>
  <si>
    <t xml:space="preserve">110-PS-0546-2025 </t>
  </si>
  <si>
    <t>JAVIER FERNANDO CAICEDO SINISTERRA</t>
  </si>
  <si>
    <t>PRESTACIÓN DE SERVICIOS PROFESIONALES PARA EJERCER LA REPRESENTACIÓN DE EMCALI  EN PROCESOS JUDICIALES, EXTRAJUDICIALES Y/O ADMINISTRATIVOS Y PRESTAR ASESORÍA EN ASUNTOS DE DEFENSA JURÍDICA</t>
  </si>
  <si>
    <t>110-IP-037-2025</t>
  </si>
  <si>
    <t xml:space="preserve">110-PS-0686-2025 </t>
  </si>
  <si>
    <t>CARLOS ANDRES HEREDIA FERNANDEZ</t>
  </si>
  <si>
    <t xml:space="preserve">PRESTACIÓN DE SERVICIOS PROFESIONALES  PARA REPRESENTAR LOS INTERESES DE EMCALI  EN PROCESOS LABORALES EN LOS CUALES ESTA SEA PARTE O TENGA INTERÉS Y BRINDAR ASESORÍA EN LAS ALTERNATIVAS DE DEFENSA JUDICIAL Y EXTRAJUDICIAL DE ASUNTOS DE DERECHO LABORAL  </t>
  </si>
  <si>
    <t>110-IP-0029-2025</t>
  </si>
  <si>
    <t xml:space="preserve">110-PS-0687-2025 </t>
  </si>
  <si>
    <t>JHON ALEXANDER FLOREZ SANCHEZ</t>
  </si>
  <si>
    <t>PRESTACIÓN DE SERVICIOS PROFESIONALES PARA EJERCER LA REPRESENTACIÓN DE EMCALI  EN PROCESOS LABORALES EN LOS CUALES ESTA SEA PARTE O TENGA INTERES Y BRINDAR ASESORÍA EN ASUNTOS DE NATURALEZA LABORAL</t>
  </si>
  <si>
    <t>110-IP-0031-2025</t>
  </si>
  <si>
    <t xml:space="preserve">110-PS-0688-2025 </t>
  </si>
  <si>
    <t>JORGE ARMANDO LASSO DUQUE</t>
  </si>
  <si>
    <t>PRESTACIÓN DE SERVICIOS PROFESIONALES PARA EJERCER LA REPRESENTACIÓN DE EMCALI  EN PROCESOS JUDICIALES, EXTRAJUDICIALES Y/O ADMINISTRATIVOS Y PRESTAR ASESORÍA EN ASUNTOS DE NATURALEZA LABORAL</t>
  </si>
  <si>
    <t>110-IP-0036-2025</t>
  </si>
  <si>
    <t xml:space="preserve">110-PS-0689-2025 </t>
  </si>
  <si>
    <t>JUAN CARLOS CORDOBA ARTURO</t>
  </si>
  <si>
    <t>110-IP-0033-2025</t>
  </si>
  <si>
    <t xml:space="preserve">110-PS-0690-2025 </t>
  </si>
  <si>
    <t>JUAN FELIPE ORTIZ QUIJANO</t>
  </si>
  <si>
    <t>PRESTACIÓN DE SERVICIOS PROFESIONALES PARA EJERCER LA REPRESENTACIÓN DE EMCALI EN PROCESOS PENALES Y/O POLICIVOS</t>
  </si>
  <si>
    <t>110-IP-0044-2025</t>
  </si>
  <si>
    <t xml:space="preserve">110-PS-0691-2025 </t>
  </si>
  <si>
    <t>MARKO ANTONIO ARTEAGA ESCOBAR</t>
  </si>
  <si>
    <t>110-IP-0035-2025</t>
  </si>
  <si>
    <t xml:space="preserve">110-PS-0692-2025 </t>
  </si>
  <si>
    <t>VICTORIA EUGENIA SALAZAR CORDOBA</t>
  </si>
  <si>
    <t>PRESTACIÓN DE SERVICIOS PROFESIONALES PARA EJERCER LA REPRESENTACIÓN DE EMCALI  EN PROCESOS EXTRAJUDICIALES, JUDICIALES, Y/O ADMINISTRATIVOS EN LOS QUE SEA PARTE Y/O TENGA INTERES</t>
  </si>
  <si>
    <t>110-IP-0039-2025</t>
  </si>
  <si>
    <t xml:space="preserve">110-PS-0827-2025 </t>
  </si>
  <si>
    <t>ABDON MAURICIO ROJAS MARROQUÍN</t>
  </si>
  <si>
    <t>110-IP-0032-2025</t>
  </si>
  <si>
    <t>110-PS-0829-2025</t>
  </si>
  <si>
    <t>ADOLFO ENRIQUE SUAREZ ELJACH</t>
  </si>
  <si>
    <t>PRESTACIÓN DE SERVICIOS PROFESIONALES PARA BRINDAR ASESORÍA EN LOS ASUNTOS CORRESPONDIENTES A LA SECRETARIA GENERAL Y ASUNTOS LEGALES Y LAS AREAS QUE LA CONFORMAN</t>
  </si>
  <si>
    <t>110-IP-0004-2025</t>
  </si>
  <si>
    <t xml:space="preserve">110-PS-0831-2025 </t>
  </si>
  <si>
    <t>CAMILO GUTIERREZ MORENO</t>
  </si>
  <si>
    <t>PRESTACIÓN DE SERVICIOS PROFESIONALES PARA BRINDAR APOYO JURIDICO EN EL AREA FUNCIONAL DE SOPORTE LEGAL EMPRESARIAL</t>
  </si>
  <si>
    <t>110-IP-0027-2025</t>
  </si>
  <si>
    <t>110-PS-0832-2025</t>
  </si>
  <si>
    <t>CARLOS RODRIGUEZ ZIPACON</t>
  </si>
  <si>
    <t>110-IP-0034-2025</t>
  </si>
  <si>
    <t xml:space="preserve">110-PS-0834-2025 </t>
  </si>
  <si>
    <t>CARMEN ELENA GARCES</t>
  </si>
  <si>
    <t>PRESTACIÓN DE SERVICIOS PROFESIONALES PARA EJERCER LA REPRESENTACIÓN DE EMCALI EN LOS PROCESOS EXTRAJUDICIALES, JUDICIALES ADMINISTRATIVOS Y/O POLICIVOS EN LOS QUE SEA PARTE Y/O TENGA INTERES</t>
  </si>
  <si>
    <t>110-IP-0040-2025</t>
  </si>
  <si>
    <t xml:space="preserve">110-PS-0835-2025 </t>
  </si>
  <si>
    <t>NELSON ANDRES DOMINGUEZ PLATA</t>
  </si>
  <si>
    <t>PRESTACIÓN DE SERVICIOS PROFESIONALES PARA EJERCER LA REPRESENTACIÓN DE EMCALI EN LOS PROCESOS EXTRAJUDICIALES, JUDICIALES Y/O ADMINISTRATIVOS EN LOS QUE SEA PARTE Y/O TENGA INTERES</t>
  </si>
  <si>
    <t>110-IP-0043-2025</t>
  </si>
  <si>
    <t xml:space="preserve">110-PS-0837-2025 </t>
  </si>
  <si>
    <t>110-IP-0041-2025</t>
  </si>
  <si>
    <t xml:space="preserve">110-PS-0839-2025 </t>
  </si>
  <si>
    <t>SANTIAGO QUINTERO TABARES</t>
  </si>
  <si>
    <t>110-IP-0042-2025</t>
  </si>
  <si>
    <t xml:space="preserve">110-PS-0841-2025 </t>
  </si>
  <si>
    <t>STEFANIA CASTAÑO GONZALEZ</t>
  </si>
  <si>
    <t>110-IP-0058-2025</t>
  </si>
  <si>
    <t xml:space="preserve">110-PS-0052-2025 </t>
  </si>
  <si>
    <t>NATALIA MEDINA CHAVES</t>
  </si>
  <si>
    <t>PRESTACIÓN DE SERVICIOS PROFESIONALES PARA BRINDAR APOYO A LA UNIDAD DE GESTIÓN DOCUMENTAL</t>
  </si>
  <si>
    <t>110-IP-0051-2025</t>
  </si>
  <si>
    <t xml:space="preserve">110-PS-0102-2025 </t>
  </si>
  <si>
    <t>VALENTINA SUAREZ VELASQUEZ</t>
  </si>
  <si>
    <t>110-IP-0052-2025</t>
  </si>
  <si>
    <t>110-PS-0103-2025</t>
  </si>
  <si>
    <t>LINA MARIA MOLINA SOTO</t>
  </si>
  <si>
    <t>110-IP-0054-2025</t>
  </si>
  <si>
    <t xml:space="preserve">110-PS-0104-2025 </t>
  </si>
  <si>
    <t>EDWIN PALACIOS ROMERO</t>
  </si>
  <si>
    <t>110-IP-0055-2025</t>
  </si>
  <si>
    <t xml:space="preserve">110-PS-0105-2025 </t>
  </si>
  <si>
    <t>MARTHA YULIETH MARTINEZ CARDENAS</t>
  </si>
  <si>
    <t>110-IP-0056-2025</t>
  </si>
  <si>
    <t xml:space="preserve">110-PS-0106-2025 </t>
  </si>
  <si>
    <t>MARISOL CORREA VASQUEZ</t>
  </si>
  <si>
    <t>110-IP-0057-2025</t>
  </si>
  <si>
    <t xml:space="preserve">110-PS-0107-2025 </t>
  </si>
  <si>
    <t>ABEL EDUARDO MINA LOEBEL</t>
  </si>
  <si>
    <t>110-IP-0059-2025</t>
  </si>
  <si>
    <t xml:space="preserve">110-PS-0108-2025 </t>
  </si>
  <si>
    <t>JUAN CARLOS TAYAKE SIERRA</t>
  </si>
  <si>
    <t>110-IP-0061-2025</t>
  </si>
  <si>
    <t xml:space="preserve">110-PS-0109-2025 </t>
  </si>
  <si>
    <t>ZULEMA GUTIERREZ SOTO</t>
  </si>
  <si>
    <t>110-IP-0062-2025</t>
  </si>
  <si>
    <t>110-PS-0110-2025</t>
  </si>
  <si>
    <t>GISELL ARIANA CHACON ORDOÑEZ</t>
  </si>
  <si>
    <t>110-IP-0063-2025</t>
  </si>
  <si>
    <t xml:space="preserve">110-PS-0111-2025 </t>
  </si>
  <si>
    <t>CHRISTIAN FABIAN ARIZA MOLINA</t>
  </si>
  <si>
    <t>110-IP-0064-2025</t>
  </si>
  <si>
    <t xml:space="preserve">110-PS-0112-2025 </t>
  </si>
  <si>
    <t>JHON ANTHONY RIVAS ARBOLEDA</t>
  </si>
  <si>
    <t>PRESTACIÓN DE SERVICIOS PROFESIONALES PARA BRINDAR APOYO A LA SECRETARIA GENERAL Y ASUNTOS LEGALES Y LAS AREAS QUE LA CONFORMAN</t>
  </si>
  <si>
    <t>110-IP-006-2025</t>
  </si>
  <si>
    <t>110-PS-1014-2025</t>
  </si>
  <si>
    <t>SANDRA VIVIANA PABON SIERRA</t>
  </si>
  <si>
    <t>PRESTACIÓN DE SERVICIOS DE APOYO A LA GESTIÓN AL AREA FUNCIONAL DE DEFENSA JURIDICA</t>
  </si>
  <si>
    <t xml:space="preserve"> 110-IP-0049-2025</t>
  </si>
  <si>
    <t xml:space="preserve">110-PS-0996-2025 </t>
  </si>
  <si>
    <t>LUISA FERNANDA VASQUEZ BURBANO</t>
  </si>
  <si>
    <t>110-IP-0047-2025</t>
  </si>
  <si>
    <t xml:space="preserve">110-PS-0995-2025 </t>
  </si>
  <si>
    <t>ADRIANA MARCELA ROMÁN QUIROGA</t>
  </si>
  <si>
    <t>PRESTAR LOS SERVICIOS PROFESIONALES DE ABOGADO PARA LA REPRESENTACIÓN JUDICIAL, EXTRAJUDICIAL Y ADMINISTRATIVA EN PROCESOS PENALES QUE REQUIERA LA DIRECCIÓN JURIDICA Y/O EL AREA DE DEFENSA JURIDICA</t>
  </si>
  <si>
    <t>110-IP-0038-2025</t>
  </si>
  <si>
    <t>110-PS-0960-2025</t>
  </si>
  <si>
    <t>JOSE LUIS MONTENEGRO BENITEZ</t>
  </si>
  <si>
    <t>PRESTACIÓN DE SERVICIOS PROFESIONALES PARA BRINDAR ASESORÍA EN LOS ASUNTOS CORRESPONDIENTES A LA SECRETARIA GENERAL Y ASUNTOS LEGALES</t>
  </si>
  <si>
    <t>110-IP-005-2025</t>
  </si>
  <si>
    <t xml:space="preserve">110-PS-0959-2025 </t>
  </si>
  <si>
    <t>CARLOS ALBERTO CAMARGO MEJIA</t>
  </si>
  <si>
    <t>PRESTACIÓN DE SERVICIOS PROFESIONALES PARA BRINDAR ASESORÍA EN LA SECRETARIA GENERAL Y ASUNTOS LEGALES Y EN LAS DEPENDENCIAS QUE LA CONFORMAN</t>
  </si>
  <si>
    <t>110-IP-002-2025</t>
  </si>
  <si>
    <t>110-PS-0958-2025</t>
  </si>
  <si>
    <t xml:space="preserve">GERMAN ANTONIO GARCIA MENESES </t>
  </si>
  <si>
    <t>PRESTACIÓN DE SERVICIOS PROFESIONALES PARA BRINDAR ASESORÍA EN LOS ASUNTOS CORRESPONDIENTES LA DIRECCIÓN JURIDICA DE EMCALI IECE ESP</t>
  </si>
  <si>
    <t>110-IP-0018-2025</t>
  </si>
  <si>
    <t xml:space="preserve">110-PS-1032-2025 </t>
  </si>
  <si>
    <t>ANGELICA MARIA GUERRERO GARCIA</t>
  </si>
  <si>
    <t>PRESTACIÓN DE SERVICIOS PARA BRINDAR APOYO A LA SECRETARIA GENERAL DE EMCALI IECE ESP</t>
  </si>
  <si>
    <t>110-IP-0014-2025</t>
  </si>
  <si>
    <t xml:space="preserve">110-PS-1033-2025 </t>
  </si>
  <si>
    <t>DUVAN ANDRES ANGULO JIMENEZ</t>
  </si>
  <si>
    <t>110-IP-0007-2025</t>
  </si>
  <si>
    <t xml:space="preserve">110-PS-0961-2025 </t>
  </si>
  <si>
    <t>LUISA MARIA TENORIO MINA</t>
  </si>
  <si>
    <t>PRESTACIÓN DE SERVICIOS DE APOYO A LA DIRECCIÓN JURIDICA DE EMCALI</t>
  </si>
  <si>
    <t>110-IP-0025-2025</t>
  </si>
  <si>
    <t>110-PS-1201-2025</t>
  </si>
  <si>
    <t>CARLOS ARTURO CASTAÑO ISAZA</t>
  </si>
  <si>
    <t>110-IP-0071-2025</t>
  </si>
  <si>
    <t>110-PS-1288-2025</t>
  </si>
  <si>
    <t>SHIRLEY SINISTERRA MONTAÑO</t>
  </si>
  <si>
    <t>110-IP-0073-2025</t>
  </si>
  <si>
    <t xml:space="preserve">110-PS-1289-2025 </t>
  </si>
  <si>
    <t>JOSE JULIAN BETANCOURTH DELGADO</t>
  </si>
  <si>
    <t>PRESTAR LOS SERVICIOS DE ASESORÍA JURIDICA ESPECIALIZADA EN LOS TEMAS ESTRATEGICOS RELACIONADOS CON LAS FUNCIONES Y ACTIVIDAD DE LA DIRECCIÓN JURIDICA Y LA SECRETARÍA GENERAL Y ASUNTOS LEGALES DE EMCALI EICE ESP, CUANDO ASI SE REQUIERA, EN ESPECIAL EN LOS ASPECTOS RELACIONADOS CON: CONTRATACIÓN, DERECHO PÚBLICO, DERECHO ADMINISTRATIVO, HACIENDA PÚBLICA, DERECHO PRESUPUESTAL Y ASESORÍA LEGAL A JUNTA DIRECTIVA.</t>
  </si>
  <si>
    <t>110-IP-0068-2025</t>
  </si>
  <si>
    <t xml:space="preserve">110-AO-1290-2025 </t>
  </si>
  <si>
    <t>BEJARANO RODRIGUEZ ABOGADOS SAS</t>
  </si>
  <si>
    <t>PRESTACIÓN DE SERVICIOS PROFESIONALES ESPECIALIZADOS PARA EJERCER LA REPRESENTACIÓN DE EMCALI EN PROCESOS PENALES Y/O POLICIVOS Y BRINDAR ASESORÍA EN MATERIA PENAL.</t>
  </si>
  <si>
    <t>110-IP-0067-2025</t>
  </si>
  <si>
    <t xml:space="preserve">110-AO-1291-2025 </t>
  </si>
  <si>
    <t>CARLOS HERNAN ESCOBAR FIRMA LEGAL SAS</t>
  </si>
  <si>
    <t>PRESTACIÓN DE SERVICIOS ESPECIALIZADOS PARA REPRESENTAR JUDICIALMENTE LOS INTERES DE EMCALI EN PROCESOS LABORALES Y ADMINISTRATIVOS EN LOS CUALES LA ENTIDAD SEA PARTE O TENGA INTERES, ASÍ COMO PARA BRINDAR ASESORÍA EN LAS ALTERNATIVAS DE DEFENSA JUDICIAL Y EXTRAJUDICIAL EN ASUNTOS DE DERECHO LABORAL Y ADMINISTRATIVO.</t>
  </si>
  <si>
    <t>110-IP-0066-2025</t>
  </si>
  <si>
    <t>110-AO-1292-2025</t>
  </si>
  <si>
    <t>R&amp;V RAMIREZ VALENTIERRA ASESORIAS JURIDICAS SAS</t>
  </si>
  <si>
    <t>110-IP-074-2025</t>
  </si>
  <si>
    <t>110-PS-1420-2025</t>
  </si>
  <si>
    <t>YILIAN YOHANA MARTINEZ RODRIGUEZ</t>
  </si>
  <si>
    <t>PRESTACIÓN DE SERVICIOS PROFESIONALES PARA BRINDAR APOYO A LA SECRETARIA GENERAL DE EMCALI</t>
  </si>
  <si>
    <t>110-IP-0077-2025</t>
  </si>
  <si>
    <t>110-PS-1424-2025</t>
  </si>
  <si>
    <t>LUZ KARIME GRAJALES CARDONA</t>
  </si>
  <si>
    <t>110-IP-0075-2025</t>
  </si>
  <si>
    <t xml:space="preserve"> 110-PS-1425-2025</t>
  </si>
  <si>
    <t>HENRY OROZCO ESCOBAR</t>
  </si>
  <si>
    <t>PRESTACIÓN DE SERVICIOS PARA BRINDAR APOYO A LA SECRETARIA GENERAL DE EMCALI</t>
  </si>
  <si>
    <t>110-IP-0076-2025</t>
  </si>
  <si>
    <t xml:space="preserve">110-PS-1426-2025 </t>
  </si>
  <si>
    <t>JHON SEBASTIAN CORTES VASQUEZ</t>
  </si>
  <si>
    <t>SERVICIO DE MONITOREO DE ESTADOS JUDICIALES Y REPORTE DIARIO DE MOVIMIENTOS (PAGINA WEB Y CORREOSS ELECTRONICOS) COMO HERRAMIENTA DE APOYO EN LA DEFENSA JURIDICA DE EMCALI EICE ESP, A TRAVES DE LA SUSCRIPCIÓN A LA PLATAFORMA WEB "ESTADOS JUDICIALES"</t>
  </si>
  <si>
    <t>110-069-2025</t>
  </si>
  <si>
    <t>Art. 3.1</t>
  </si>
  <si>
    <t xml:space="preserve">110-PS-1392-2025 </t>
  </si>
  <si>
    <t>ALSIRA YANETH BOLAÑOS MUÑOZ</t>
  </si>
  <si>
    <t>PRESTACIÓN DE SERVICIOS PROFESIONALES PARA BRINDAR APOYO AL AREA FUNCIONAL DE DEFENSA JURIDICA DE EMCALI DENTRO DE LOS PROCEDIMIENTOS ADMINISTRADOS INICIADOS POR LA SUPERINTENDENCIA Y LAS DIFERENTES ENTIDADES ADMINISTRATIVAS</t>
  </si>
  <si>
    <t>110-IP-0072-2025</t>
  </si>
  <si>
    <t>110-PS-1526-2025</t>
  </si>
  <si>
    <t>JUAN CAMILO TURBAY DE MIER</t>
  </si>
  <si>
    <t>PRESTACIÓN DE SERVICIOS PARA BRINDAR ASESORÍA A LA SECRETARIA GENERAL DE EMCALI EICE ESP</t>
  </si>
  <si>
    <t>110-IP-0078-2025</t>
  </si>
  <si>
    <t xml:space="preserve">110-PS-1537-2025 </t>
  </si>
  <si>
    <t>JOHAN ALEJANDRO ARIZA CAMPOS</t>
  </si>
  <si>
    <t>PRESTACION DE SERVICIOS ESPECIALIZADOS  PARA REPRESENTAR LOS INTERESES DE EMCALI EICE ESP EN PROCESOS LABORALES EN LOS CUALES ESTA SEA PARTE O TENGA INTERES Y BRINDAR ASESORIA EN LAS ALTERNATIVAS DE DEFENSA JUDICIAL Y EXTRAJUDICIAL DE ASUNTOS DE DERECHO LABORAL, SEGURIDAD SOCIAL, COLECTIVO O SINIDICAL QUE REQUIERA.</t>
  </si>
  <si>
    <t>110-IP-028-2025</t>
  </si>
  <si>
    <t>110-PS-1539-2025</t>
  </si>
  <si>
    <t>LAACC &amp; ASOCIADOS S.A.S</t>
  </si>
  <si>
    <t>110-IP-0079-2025</t>
  </si>
  <si>
    <t>110-PS-1633-2025</t>
  </si>
  <si>
    <t>LINDA CAROLINA CERON SANCHEZ</t>
  </si>
  <si>
    <t>900-CCE-0088-2025</t>
  </si>
  <si>
    <t>100-CCE-1765-2025</t>
  </si>
  <si>
    <t>PRESTACIÓN DE SERVICIOS PROFESIONALES PARA APOYAR EL AREA DE GOBERNANZA CORPORATIVA DE LA SECRETARIA GENERAL DE EMCALI</t>
  </si>
  <si>
    <t>110-IP-0090-2025</t>
  </si>
  <si>
    <t xml:space="preserve">110-PS-2432-2025 </t>
  </si>
  <si>
    <t>GABRIEL FERNANDO SALCEDO PINZON</t>
  </si>
  <si>
    <t xml:space="preserve">PRESTACIÓN DE SERVICIOS PROFESIONALES PARA BRINDAR ASESORÍA A LA SECRETARIA GENERAL DE EMCALI EICE ESP </t>
  </si>
  <si>
    <t>110-IP-0080-2025</t>
  </si>
  <si>
    <t>110-PS-1944-2025</t>
  </si>
  <si>
    <t>JOSE DAVID CASTELLANOS ORJUELA</t>
  </si>
  <si>
    <t>110-IP-0085-2025</t>
  </si>
  <si>
    <t xml:space="preserve">110-PS-2429-2025 </t>
  </si>
  <si>
    <t>MELBA MARIA MATURANA GARCIA</t>
  </si>
  <si>
    <t>110-IP-0089-2025</t>
  </si>
  <si>
    <t>110-PS-2433-2025</t>
  </si>
  <si>
    <t>JUAN FELIPE PAREDES SALAZAR</t>
  </si>
  <si>
    <t xml:space="preserve">PRESTACIÓN DE SERVICIOS PROFESIONALES PARA BRINDAR APOYO A LA SECRETARIA GENERAL DE EMCALI EICE ESP </t>
  </si>
  <si>
    <t>110-IP-0081-2025</t>
  </si>
  <si>
    <t xml:space="preserve">110-PS-2430-2025 </t>
  </si>
  <si>
    <t>PABLO ESTEBAN QUIÑONES OSORIO</t>
  </si>
  <si>
    <t>110-IP-0088-2025</t>
  </si>
  <si>
    <t>110-PS-2431-2025</t>
  </si>
  <si>
    <t>ANA CRISTINA ALZATE RESTREPO</t>
  </si>
  <si>
    <t>110-IP-095-2025</t>
  </si>
  <si>
    <t xml:space="preserve">110-PS-2955-2025 </t>
  </si>
  <si>
    <t>DIEGO DURANGO</t>
  </si>
  <si>
    <t>GTI</t>
  </si>
  <si>
    <t>Invitación Pública</t>
  </si>
  <si>
    <t>GUENAA</t>
  </si>
  <si>
    <t>Acuerdo Comercial</t>
  </si>
  <si>
    <t>GUENE</t>
  </si>
  <si>
    <t>Contrato Marco</t>
  </si>
  <si>
    <t>GUENTIC</t>
  </si>
  <si>
    <t>COMERCIAL</t>
  </si>
  <si>
    <t>FINANCIERA</t>
  </si>
  <si>
    <t>GAGHA</t>
  </si>
  <si>
    <t>GAE</t>
  </si>
  <si>
    <t>Estado de Ejecución de los Contratos de Secretaría General 1er Semestre 2025</t>
  </si>
  <si>
    <t>FEBRERO</t>
  </si>
  <si>
    <t>PRESTACION DE SERVICIOS PROFESIONALES ESPECIALIZADOS DE ASESORIA JURIDICA Y LEGAL EN LA GERENCIA.</t>
  </si>
  <si>
    <t>800-IP-0001-2025</t>
  </si>
  <si>
    <t>INVITACIÓN PRIVADA</t>
  </si>
  <si>
    <t>800-PS-0010-2025</t>
  </si>
  <si>
    <t>MARTIN VICENTE MOLDON LOZANO</t>
  </si>
  <si>
    <t>2025/01/22</t>
  </si>
  <si>
    <t>2025/12/31</t>
  </si>
  <si>
    <t>PRESTACION DE SERVICIOS PROFESIONALES PARA EL ASESORAMIENTO COMO INGENIERA DE PRODUCCION EN LAS ACTIVIDADES RELACIONADAS CON LAS FUNCIONES DE LA GERENCIA.</t>
  </si>
  <si>
    <t>800-IP-0002-2025</t>
  </si>
  <si>
    <t>800-PS-0011-2025</t>
  </si>
  <si>
    <t>VANESSA ESPINOSA CABRERA</t>
  </si>
  <si>
    <t>PRESTACION DE SERVICIOS PROFESIONALES COMO ECONOMISTA EN LA GERENCIA.</t>
  </si>
  <si>
    <t>800-IP-0003-2025</t>
  </si>
  <si>
    <t>800-PS-0012-2025</t>
  </si>
  <si>
    <t>LONDOÑO GARCIA CARLOS ALBERTO</t>
  </si>
  <si>
    <t>PRESTACION DE SERVICIOS DE APOYO EN LA UNIDAD COMPENSACION Y BENEFICIOS EN EL PROCESO GESTION HUMANA</t>
  </si>
  <si>
    <t>800-IP-0020-2025</t>
  </si>
  <si>
    <t>800-PS-0973-2025</t>
  </si>
  <si>
    <t>PAULA ANDREA ECHEVERRY CANO</t>
  </si>
  <si>
    <t>2025/02/10</t>
  </si>
  <si>
    <t>2025/07/31</t>
  </si>
  <si>
    <t>PRESTACION DE SERVICIOS PROFESIONALES ESPECIALIZADOS COMO PSICOLOGA EN LA UNIDAD COMPENSACION Y BENEFICIOS EN EL PROCESO GESTION HUMANA</t>
  </si>
  <si>
    <t>800-IP-0018-2025</t>
  </si>
  <si>
    <t>800-PS-0974-2025</t>
  </si>
  <si>
    <t>LILIANA SILVA DURAN</t>
  </si>
  <si>
    <t>PRESTACION DE SERVICIOS PROFESIONALES ESPECIALIZADOS COMO ECONOMISTA EN LA UNIDAD COMPENSACION Y BENEFICIOS EN EL PROCESO GESTION HUMANA</t>
  </si>
  <si>
    <t>800-IP-0019-2025</t>
  </si>
  <si>
    <t>800-PS-0975-2025</t>
  </si>
  <si>
    <t>GAMBOA  SEPULVEDA  SEBASTIAN</t>
  </si>
  <si>
    <t>PRESTACION DE SERVICIOS PROFESIONALES ESPECIALIZADO COMO ABOGADO EN EL MARCO DEL PROCESO GESTION HUMANA DE EMCALI EICE ESP.</t>
  </si>
  <si>
    <t>800-IP-0023-2025</t>
  </si>
  <si>
    <t>800-PS-1000-2025</t>
  </si>
  <si>
    <t>JULIAN ENRIQUE CUERO HURTADO</t>
  </si>
  <si>
    <t>PRESTACION DE SERVICIOS PROFESIONALES COMO ADMINISTRADORA DE EMPRESAS ESPECIALIZADA EN LA UNIDAD COMPENSACION Y BENEFICIOS DEL PROCESO GESTION HUMANA.</t>
  </si>
  <si>
    <t>800-IP-0024-2025</t>
  </si>
  <si>
    <t>800-PS-1001-2025</t>
  </si>
  <si>
    <t>SANDRA MILENA MONSALVE LONDOÑO</t>
  </si>
  <si>
    <t>PRESTACION DE SERVICIOS PROFESIONALES COMO PSICOLOGA EN LA UNIDAD COMPENSACION Y BENEFICIOS DEL PROCESO GESTION HUMANA</t>
  </si>
  <si>
    <t>800-IP-0029-2025</t>
  </si>
  <si>
    <t>800-PS-1002-2025</t>
  </si>
  <si>
    <t>DANIELA YEPEZ NARANJO</t>
  </si>
  <si>
    <t>PRESTACION DE SERVICIOS PROFESIONALES COMO ABOGADA ESPECIALIZADA EN LA UNIDAD COMPENSACION Y BENEFICIOS DEL PROCESO GESTION HUMANA.</t>
  </si>
  <si>
    <t>800-IP-0030-2025</t>
  </si>
  <si>
    <t>800-PS-1003-2025</t>
  </si>
  <si>
    <t>MELISSA CATAÑO OSPINA</t>
  </si>
  <si>
    <t>PRESTACION DE SERVICIOS TECNICOS DE APOYO A LA GESTION EN LAS ACTIVIDADES RELACIONADAS CON LA PROVISION Y DESVINCULACION DE FUERZA LABORAL DE LA EMPRESA EN EL PROCESO GESTION HUMANA DE EMCALI EICE ESP.</t>
  </si>
  <si>
    <t>800-IP-0033-2025</t>
  </si>
  <si>
    <t>800-PS-1006-2025</t>
  </si>
  <si>
    <t>YULIETH MARCELA OTERO TEJADA</t>
  </si>
  <si>
    <t>2025/02/12</t>
  </si>
  <si>
    <t>PRESTACION DE SERVICIOS DE APOYO COMO TECNOLOGA EN LA UNIDAD TALENTO HUMANO DEL PROCESO GESTION HUMANA</t>
  </si>
  <si>
    <t>800-IP-0025-2025</t>
  </si>
  <si>
    <t>800-PS-1007-2025</t>
  </si>
  <si>
    <t>JIMENA GUTIERREZ</t>
  </si>
  <si>
    <t>PRESTACION DE SERVICIOS PROFESIONALES EN SALUD OCUPACIONAL EN LA UNIDAD SEGURIDAD Y SALUD EN EL TRABAJO EN EL MARCO DEL PROCESO DE GESTION HUMANA DE EMCALI EICE ESP.</t>
  </si>
  <si>
    <t>800-IP-0032-2025</t>
  </si>
  <si>
    <t>800-PS-1175-2025</t>
  </si>
  <si>
    <t>ESTEFANIA CORREA PANTOJA</t>
  </si>
  <si>
    <t>2025/02/22</t>
  </si>
  <si>
    <t>PRESTACION DE SERVICIOS PROFESIONALES ESPECIALIZADOS COMO TERAPEUTA OCUPACIONAL CON LICENCIA EN SEGURIDAD Y SALUD EN EL TRABAJO, EN LA UNIDAD SEGURIDAD Y SALUD EN EL TRABAJO EN EL MARCO DEL PROCESO GESTION HUMANA DE EMCALI EICE ESP</t>
  </si>
  <si>
    <t>800-IP-0031-2025</t>
  </si>
  <si>
    <t>800-PS-1176-2025</t>
  </si>
  <si>
    <t>LIZBETH FORY PAZ</t>
  </si>
  <si>
    <t>PRESTACION DE SERVICIOS COMO PROFESIONAL EN SALUD OCUPACIONAL EN LA UNIDAD SEGURIDAD Y SALUD EN EL TRABAJO EN EL MARCO DEL PROCESO DE GESTION HUMANA DE EMCALI EICE ESP.</t>
  </si>
  <si>
    <t>800-IP-0045-2025</t>
  </si>
  <si>
    <t>800-PS-1211-2025</t>
  </si>
  <si>
    <t>ANDRES FELIPE CAPOTE VARGAS</t>
  </si>
  <si>
    <t>2025/02/21</t>
  </si>
  <si>
    <t>PRESTACION DE SERVICIOS DE APOYO A LA GESTIN COMO TECNICO EN SALUD OCUPACIONAL EN LA UNIDAD SEGURIDAD Y SALUD EN EL TRABAJO EN EL MARCO DEL PROCESO DE GESTION HUMANA DE EMCALI EICE ESP.</t>
  </si>
  <si>
    <t>800-IP-0040-2025</t>
  </si>
  <si>
    <t>800-PS-1212-2025</t>
  </si>
  <si>
    <t>VALERIA MARTINEZ MARMOLEJO</t>
  </si>
  <si>
    <t>PRESTACION DE SERVICIOS PROFESIONALES CON LICENCIA EN SEGURIDAD Y SALUD EN EL TRABAJO EN LA UNIDAD SEGURIDAD Y SALUD EN EL MARCO DEL PROCESO DE GESTION HUMANA DE EMCALI EICE ESP.</t>
  </si>
  <si>
    <t>800-IP-0048-2025</t>
  </si>
  <si>
    <t>800-PS-1213-2025</t>
  </si>
  <si>
    <t>KATHERINE DOMINGUEZ CHAVEZ</t>
  </si>
  <si>
    <t>PRESTACION DE SERVICIOS PROFESIONALES COMO PSICOLOGA PARA EL PROGRAMA DE MEDICINA PREVENTIVA Y DEL TRABAJO DE EMCALI EN EL MARCO DEL PROCESO DE GESTION HUMANA DE EMCALI EICE ESP.</t>
  </si>
  <si>
    <t>800-IP-0047-2025</t>
  </si>
  <si>
    <t>800-PS-1214-2025</t>
  </si>
  <si>
    <t>CINDY ALEXANDRA LOZANO RODRIGUEZ</t>
  </si>
  <si>
    <t>800-IP-0046-2025</t>
  </si>
  <si>
    <t>800-PS-1215-2025</t>
  </si>
  <si>
    <t>RAMIRO LENIS MEJIA</t>
  </si>
  <si>
    <t>PRESTACION DE SERVICIOS TECNICOS EN LA UNIDAD SEGURIDAD Y SALUD EN EL TRABAJO EN EL MARCO DEL PROCESO DE GESTION HUMANA DE EMCALI EICE ESP.</t>
  </si>
  <si>
    <t>800-IP-0041-2025</t>
  </si>
  <si>
    <t>800-PS-1216-2025</t>
  </si>
  <si>
    <t>CAROLINA RUEDA ARBOLEDA</t>
  </si>
  <si>
    <t>PRESTACION DE SERVICIOS PROFESIONALES EN LA UNIDAD SEGURIDAD Y SALUD EN EL TRABAJO, EN EL MARCO DEL PROCESO DE GESTION HUMANA DE EMCALI EICE ESP</t>
  </si>
  <si>
    <t>800-IP-0042-2025</t>
  </si>
  <si>
    <t>800-PS-1220-2025</t>
  </si>
  <si>
    <t>DIANA ALEJANDRA FIGUEROA MORA</t>
  </si>
  <si>
    <t>PRESTACION DE SERVICIOS PROFESIONALES COMO INGENIERA CON LICENCIA EN SEGURIDAD Y SALUD EN EL TRABAJO EN LA UNIDAD SEGURIDAD Y SALUD EN EL TRABAJO EN EL MARCO DEL PROCESO DE GESTION HUMANA DE EMCALI EICE ESP.</t>
  </si>
  <si>
    <t>800-IP-0043-2025</t>
  </si>
  <si>
    <t>800-PS-1221-2025</t>
  </si>
  <si>
    <t>IVETH YENNYFER MURCIA LOZANO</t>
  </si>
  <si>
    <t>PRESTACION DE SERVICIOS PROFESIONALES COMO ABOGADO EN EL AREA FUNCIONAL ADMINISTRACION DE LA GERENCIA DE AREA GESTION HUMANA.</t>
  </si>
  <si>
    <t>800-IP-0044-2025</t>
  </si>
  <si>
    <t>800-PS-1632-2025</t>
  </si>
  <si>
    <t>JUAN MANUEL DUQUE ZUÑIGA</t>
  </si>
  <si>
    <t>2025/04/09</t>
  </si>
  <si>
    <t>2025/06/30</t>
  </si>
  <si>
    <t>PRESTACION DE SERVICIOS COMO PROFESIONAL EN SALUD OCUPACIONAL EN LA UNIDAD SEGURIDAD Y SALUD EN EL TRABAJO EN LA GERENCIA DE AREA GESTION HUMANA DE EMCALI EICE ESP.</t>
  </si>
  <si>
    <t>800-IP-0057-2025</t>
  </si>
  <si>
    <t>800-PS-1694-2025</t>
  </si>
  <si>
    <t>YEISON BEDOYA ARIAS</t>
  </si>
  <si>
    <t>2025/09/30</t>
  </si>
  <si>
    <t>800-IP-0065-2025</t>
  </si>
  <si>
    <t>800-PS-1695-2025</t>
  </si>
  <si>
    <t>KAROL TATIANA GOMEZ SOLARTE</t>
  </si>
  <si>
    <t>PRESTACION DE SERVICIOS PROFESIONALES DE ASESORIA Y GESTION JURIDICA EN DERECHO LABORAL INDIVIDUAL Y COLECTIVO, EN LA GERENCIA DE AREA DE GESTION HUMANA.</t>
  </si>
  <si>
    <t>800-IP-0066-2025</t>
  </si>
  <si>
    <t>800-PS-1790-2025</t>
  </si>
  <si>
    <t>GONZALO MANRIQUE ZULUAGA</t>
  </si>
  <si>
    <t>2025/04/23</t>
  </si>
  <si>
    <t>PRESTACION DE SERVICIOS PROFESIONALES ESPECIALIZADOS EN EL AREA FUNCIONAL PROVISION, VINCULACION Y DESVINCULACION DE LA UNIDAD GESTION TALENTO HUMANO</t>
  </si>
  <si>
    <t>800-IP-0068-2025</t>
  </si>
  <si>
    <t>800-PS-2397-2025</t>
  </si>
  <si>
    <t>GLADYS YURANY CORDOBA ROJAS</t>
  </si>
  <si>
    <t>2025/05/16</t>
  </si>
  <si>
    <t>2025/08/15</t>
  </si>
  <si>
    <t>PRESTACIÓN DE SERVICIOS PROFESIONALES COMO COMUNICADORA SOCIAL EN EL SISTEMA INTEGRAL DE GESTIÓN DE ACTIVOS, EN EL MARCO DEL PROCESO GESTIÓN DE ACTIVOS DE EMCALI EICE ESP</t>
  </si>
  <si>
    <t>800-IP-0034-2025</t>
  </si>
  <si>
    <t>800-PS-1205-2025</t>
  </si>
  <si>
    <t>ALEJANDRA PATRICIA ARIAS LUGO</t>
  </si>
  <si>
    <t>N/A</t>
  </si>
  <si>
    <t>GUILLERMO ANDRES BOBADILLA</t>
  </si>
  <si>
    <t xml:space="preserve">PRESTACIÓN DE SERVICIOS PROFESIONALES COMO INGENIERO MECÁNICO EN EL ÁREA FUNCIONAL GESTIÓN MANTENIMIENTO PARQUE AUTOMOTOR DEL PROCESO GESTIÓN DE ACTIVOS </t>
  </si>
  <si>
    <t>800-IP-0008-2025</t>
  </si>
  <si>
    <t>800-PS-0999-2025</t>
  </si>
  <si>
    <t>VICTOR HUGO BEJARANO TENORIO</t>
  </si>
  <si>
    <t>GERARDO ANTONIO ELEJALDE PARRA</t>
  </si>
  <si>
    <t>PRESTACIÓN DE SERVICIOS TECNICOS PARA BRINDAR APOYO EN EL SISTEMA INTEGRAL DE GESTIÓN DE ACTIVOS, EN EL MARCO DEL PROCESO GESTIÓN DE ACTIVOS DE EMCALI EICE ESP</t>
  </si>
  <si>
    <t>800-IP-0037-2025</t>
  </si>
  <si>
    <t>800-PS-1177-2025</t>
  </si>
  <si>
    <t>ANTONY ALEJANDRO ANTERO RODRIGUEZ</t>
  </si>
  <si>
    <t>PRESTACIÓN DE SERVICIOS PROFESIONALES COMO INGENIERO ELECTRICISTA EN EL SISTEMA INTEGRAL DE GESTIÓN DE ACTIVOS, EN EL MARCO DEL PROCESO GESTIÓN DE ACTIVOS DE EMCALI EICE ESP</t>
  </si>
  <si>
    <t>800-IP-0038-2025</t>
  </si>
  <si>
    <t>800-PS-1203-2025</t>
  </si>
  <si>
    <t>ANDRES FELIPE TOBAR ALVAREZ</t>
  </si>
  <si>
    <t>PRESTACIÓN DE SERVICIOS PROFESIONALES COMO INGENIERA DE MATERIALES EN EL SISTEMA INTEGRAL DE GESTIÓN DE ACTIVOS, EN EL MARCO DEL PROCESO GESTIÓN DE ACTIVOS DE EMCALI EICE ESP</t>
  </si>
  <si>
    <t>800-IP-0035-2025</t>
  </si>
  <si>
    <t>800-PS-1202-2025</t>
  </si>
  <si>
    <t>STEFANIA PABÓN SANCHEZ</t>
  </si>
  <si>
    <t>PRESTACIÓN DE SERVICIOS PROFESIONALES COMO COMUNICADOR SOCIAL EN EL SISTEMA INTEGRAL DE GESTIÓN DE ACTIVOS, EN EL MARCO DEL PROCESO GESTIÓN DE ACTIVOS DE EMCALI EICE ESP</t>
  </si>
  <si>
    <t>800-IP-0014-2025</t>
  </si>
  <si>
    <t>800-PS-1008-2025</t>
  </si>
  <si>
    <t>HERNAN HORMAZA GONZALEZ</t>
  </si>
  <si>
    <t>PRESTACIÓN DE SERVICIOS TECNICOS EN ACTIVIDADES RELACIONADAS CON EL MANTENIMIENTO DE BIENES MUEBLES E INMUEBLES DE EMCALI EICE EP, EN EL MARCO DEL PROCESO DE GESTIÓN DE ACTIVOS</t>
  </si>
  <si>
    <t>800-IP-0052-2025</t>
  </si>
  <si>
    <t>800-PS-1210-2025</t>
  </si>
  <si>
    <t>JAHIR  VICTORIA CRUZ</t>
  </si>
  <si>
    <t>INDIRA JANETH ARCILA COLORADO</t>
  </si>
  <si>
    <t>PRESTACIÓN DE SERVICIOS TÉCNICOS EN ACTIVIDADES ADMINISTRATIVAS RELACIONADAS CON EL MANTENIMIENTO DE BIENES MUEBLES E INMUEBLES  DE EMCALI EICE ESP, EN EL MARCO DEL PROCESO GESTION DE ACTIVOS</t>
  </si>
  <si>
    <t>800-IP-0021-2025</t>
  </si>
  <si>
    <t>800-PS-0972-2025</t>
  </si>
  <si>
    <t>TANIA PAOLA LOPEZ CAMPO</t>
  </si>
  <si>
    <t>PRESTACIÓN DE SERVICIOS PROFESIONALES COMO INGENIERO MECÁNICO EN EL ÁREA FUNCIONAL GESTIÓN MANTENIMIENTO PARQUE AUTOMOTOR DEL PROCESO GESTIÓN DE ACTIVOS</t>
  </si>
  <si>
    <t>800-IP-0049-2025</t>
  </si>
  <si>
    <t>800-PS-1217-2025</t>
  </si>
  <si>
    <t>JESUS EDUARDO DIAZ VELASQUEZ</t>
  </si>
  <si>
    <t>PRESTACIÓN DE SERVICIOS PROFESIONALES Y ASESORIA COMO INGENIERA INDUSTRIAL EN EL SISTEMA INTEGRAL DE GESTIÓN DE ACTIVOS EN EL MARCO DEL PROCESO GESTION DE ACTIVOS EMCALI E.I.C.E E.S.P.</t>
  </si>
  <si>
    <t>800-IP-0012-2025</t>
  </si>
  <si>
    <t>800-PS-0019-2025</t>
  </si>
  <si>
    <t>LAURA ROCIO ORTEGA FORERO</t>
  </si>
  <si>
    <t xml:space="preserve">PRESTACIÓN DE SERVICIOS PROFESIONALES COMO INGENIERA INDUSTRIAL EN EL ÁREA FUNCIONAL GESTIÓN MANTENIMIENTO PARQUE AUTOMOTOR DEL PROCESO GESTIÓN DE ACTIVOS </t>
  </si>
  <si>
    <t>800-IP-0011-2025</t>
  </si>
  <si>
    <t>800-PS-1179-2025</t>
  </si>
  <si>
    <t>LUZ AMPARO LENIS SERNA</t>
  </si>
  <si>
    <t>BERNARDO ACUÑA BUITRAGO</t>
  </si>
  <si>
    <t>PRESTACIÓN DE SERVICIOS PROFESIONALES ESPECIALIZADOS COMO ABOGADO PARA APOYAR LAS ACTIVIDADES TÉCNICO LEGALES RELACIONADAS CON LOS BIENES MUEBLES E INMUEBLES, EN EL MARCO DEL PROCESO DE GESTIÓN DE ACTIVOS DE EMCALI EICE ESP</t>
  </si>
  <si>
    <t>800-IP-0017-2025</t>
  </si>
  <si>
    <t>800-PS-1010-2025</t>
  </si>
  <si>
    <t>JOSÉ JULIÁN RIVERA MENESES</t>
  </si>
  <si>
    <t>RAFAEL HUELGO MEDINA</t>
  </si>
  <si>
    <t>PRESTACIÓN DE SERVICIOS PROFESIONALES COMO ABOGADA EN EL SISTEMA INTEGRAL DE GESTIÓN DE ACTIVOS, EN EL MARCODEL PROCESO GESTION  DE ACTIVOS DE ACTIVOS DE EMCALI E.I.C.E E.S.P</t>
  </si>
  <si>
    <t>800-IP-0015-2025</t>
  </si>
  <si>
    <t>800-PS-0920-2025</t>
  </si>
  <si>
    <t>VALENTINA MARQUEZ SUAREZ</t>
  </si>
  <si>
    <t>MABEL ROCIO BOLAÑOS</t>
  </si>
  <si>
    <t>800-IP-0039-2025</t>
  </si>
  <si>
    <t>800-PS-1178-2025</t>
  </si>
  <si>
    <t>JAIME FELIPE SILVA SERRANO</t>
  </si>
  <si>
    <t>PRESTACIÓN DE SERVICIOS PROFESIONALES COMO ESTADÍSTICO EN EL SISTEMA INTEGRAL DE GESTIÓN DE ACTIVOS, EN EL MARCO DEL PROCESO GESTIÓN DE ACTIVOS DE EMCALI EICE ESP</t>
  </si>
  <si>
    <t>800-IP-0013-2025</t>
  </si>
  <si>
    <t>800-PS-1011-2025</t>
  </si>
  <si>
    <t>ALEJANDRO SOTO MURILLO</t>
  </si>
  <si>
    <t>PRESTACIÓN DE SERVICIOS PROFESIONALES COMO INGENIERO MECÁNICO EN EL SISTEMA INTEGRAL DE GESTIÓN DE ACTIVOS, EN EL MARCO DEL PROCESO GESTIÓN DE ACTIVOS DE EMCALI EICE ESP</t>
  </si>
  <si>
    <t>800-IP-0036-2025</t>
  </si>
  <si>
    <t>800-PS-1204-2025</t>
  </si>
  <si>
    <t>JUAN FELIPE SASTOQUE VERGARA</t>
  </si>
  <si>
    <t xml:space="preserve">PRESTACIÓN DE SERVICIOS TÉCNICOS EN EL ÁREA FUNCIONAL GESTIÓN MANTENIMIENTO PARQUE AUTOMOTOR DEL PROCESO GESTIÓN DE ACTIVOS </t>
  </si>
  <si>
    <t>800-IP-0051-2025</t>
  </si>
  <si>
    <t>800-PS-1219-2025</t>
  </si>
  <si>
    <t>FRANCISCO JAVIER SANCHEZ GAMBOA</t>
  </si>
  <si>
    <t>CARLOS ALBERTO MARTINEZ RESTREPO</t>
  </si>
  <si>
    <t>PRESTACION DE SERVICIO TECNICOS EN EL AREA FUNCIONAL GESTION MANTENIMIENTO  PARQUE AUTOMOTOR DEL PROCESO GESTION DE ACTIVOS</t>
  </si>
  <si>
    <t>800-IP-0010-2025</t>
  </si>
  <si>
    <t>800-PS-0998-2025</t>
  </si>
  <si>
    <t>HAISON PERLAZA HINESTROZA</t>
  </si>
  <si>
    <t xml:space="preserve">PRESTACIÓN DE SERVICIOS PROFESIONALES COMO ADMINISTRADORA DE EMPRESAS EN EL ÁREA FUNCIONAL GESTIÓN MANTENIMIENTO PARQUE AUTOMOTOR DEL PROCESO GESTIÓN DE ACTIVOS </t>
  </si>
  <si>
    <t>800-IP-0050-2025</t>
  </si>
  <si>
    <t>800-PS-1218-2025</t>
  </si>
  <si>
    <t>ANGIE MERY  SANCHEZ BORRERO</t>
  </si>
  <si>
    <t>PRESTACIÓN DE SERVICIOS PROFESIONALES ESPECIALIZADOS COMO ABOGADA EN EL PROCESO DE GESTIÓN DE ACTIVOS.</t>
  </si>
  <si>
    <t>800-IP-0004-2025</t>
  </si>
  <si>
    <t>800-PS-0013-2025</t>
  </si>
  <si>
    <t>EMMA VIVIANA ALBARRACIN ARCILA</t>
  </si>
  <si>
    <t>SANTIAGO ECHEVERRY CADAVID</t>
  </si>
  <si>
    <t>PRESTACIÓN DE SERVICIOS PROFESIONALES ESPECIALIZADOS COMO CONTADORA PÚBLICA PARA EL DESARROLLO DE ACTIVIADES ADMINISTRATIVAS RELACIONADAS CON LA SEGURIDAD FÍSICA Y ELECTRONICA DE EMCALI EICE ESP.</t>
  </si>
  <si>
    <t>800-IP-0022-2025</t>
  </si>
  <si>
    <t>800-PS-0979-2025</t>
  </si>
  <si>
    <t>VIVIAN LISSETH OSORIO OROZCO</t>
  </si>
  <si>
    <t>GERMAN HUERTAS CABRERA</t>
  </si>
  <si>
    <t>PRESTACIÓN DE SERVICIOS PROFESIONALES ESPECIALIZADOS COMO ECONOMISTA EN EL PROCESO DE GESTIÓN DE ACTIVOS.</t>
  </si>
  <si>
    <t>800-IP-0005-2025</t>
  </si>
  <si>
    <t>800-PS-0149-2025</t>
  </si>
  <si>
    <t>JHON FERNELLY FERNANDEZ QUINTERO</t>
  </si>
  <si>
    <t>800-IP-0007-2025</t>
  </si>
  <si>
    <t>800-PS-1004-2025</t>
  </si>
  <si>
    <t>JUAN CARLOS SANCHEZ PERALTA</t>
  </si>
  <si>
    <t>PRESTACIÓN DE SERVICIOS PROFESIONALES ESPECIALIZADOS COMO ARQUITECTO EN ACTIVIDADES RELACIONADAS CON EL MANTENIMIENTO DE BIENES MUEBLES E INMUEBLES DE EMCALI EICE ESP , EN EL MARCO DEL PROCESO DE GESTIÓN DE ACTIVOS.</t>
  </si>
  <si>
    <t>800-IP-0056-2025</t>
  </si>
  <si>
    <t>800-PS-1206-2025</t>
  </si>
  <si>
    <t xml:space="preserve">DIDIER TRUJILLO VARÓN </t>
  </si>
  <si>
    <t>PRESTACIÓN DE SERVICIOS PROFESIONALES ESPECIALIZADOS COMO ABOGADA EN EL ÁREA FUNCIONAL GESTIÓN MANTENIMIENTO PARQUE AUTOMOTOR DEL PROCESO GESTIÓN DE ACTIVOS</t>
  </si>
  <si>
    <t>800-IP-0006-2025</t>
  </si>
  <si>
    <t>800-PS-0150-2025</t>
  </si>
  <si>
    <t>ERIKA ALEXANDRA  MURILLO MOSQUERA</t>
  </si>
  <si>
    <t xml:space="preserve">PRESTACIÓN DE SERVICIOS PROFESIONALES ESPECIALIZADOS COMO ABOGADA EN EL ÁREA FUNCIONAL GESTIÓN MANTENIMIENTO PARQUE AUTOMOTOR DEL PROCESO GESTIÓN DE ACTIVOS.” </t>
  </si>
  <si>
    <t>800-IP-0009-2025</t>
  </si>
  <si>
    <t>800-PS-1180-2025</t>
  </si>
  <si>
    <t>DERLING VALENCIA OSORIO</t>
  </si>
  <si>
    <t>800-IP-0055-2025</t>
  </si>
  <si>
    <t>800-PS-1208-2025</t>
  </si>
  <si>
    <t>NILSON HERNANDO GARAVITO VALENCIA</t>
  </si>
  <si>
    <t>PRESTACIÓN DE SERVICIOS PROFESIONALES COMO ADMINISTRADORA DE EMPRESAS EN EL SISTEMA INTEGRAL DE GESTIÓN DE ACTIVOS, EN EL MARCO DEL PROCESO GESTIÓN DE ACTIVOS DE EMCALI EICE ESP</t>
  </si>
  <si>
    <t>800-IP-0016-2025</t>
  </si>
  <si>
    <t>800-PS-1009-2025</t>
  </si>
  <si>
    <t xml:space="preserve">VICTORIA ANDREA SERNA RENGIFO </t>
  </si>
  <si>
    <t>LINA MARIA GUERRON MEDINA</t>
  </si>
  <si>
    <t>PRESTACIÓN DE SERVICIOS DE APOYO TÉCNICO EN ACTIVIDADES RELACIONADAS CON EL MANTENIMIENTO DE BIENES MUEBLES E INMUEBLES DE EMCALI EICE EP, EN EL MARCO DEL PROCESO DE GESTIÓN DE ACTIVOS</t>
  </si>
  <si>
    <t>800-IP-0053-2025</t>
  </si>
  <si>
    <t>800-PS-1209-2025</t>
  </si>
  <si>
    <t>OSCAR ANDRES RAMIREZ VALENCIA</t>
  </si>
  <si>
    <t>800-IP-0028-2025</t>
  </si>
  <si>
    <t>800-PS-0970-2025</t>
  </si>
  <si>
    <t>NATALIA BERMUDEZ TORRES</t>
  </si>
  <si>
    <t>PRESTACIÓN DE SERVICIOS PROFESIONALES COMO INGENIERA INDUSTRIAL EN ACTIVIDADES ADMINISTRATIVAS DE PLANEACIÓN Y SEGUIMIENTO RELACIONADAS CON LA ADMINISTRACIÓN Y MANTENIMINTO DE BIENES DE EMCALI EICE ESP.</t>
  </si>
  <si>
    <t>800-IP-0027-2025</t>
  </si>
  <si>
    <t>800-PS-0971-2025</t>
  </si>
  <si>
    <t>MAGDA ELBY GIRON MONTAÑEZ</t>
  </si>
  <si>
    <t>JAIRO HOLGUIN PARRA</t>
  </si>
  <si>
    <t>BRINDAR APOYO A LA GESTIÓN EN ACTIVIDADES RELACIONADAS CON EL MANTENIMIENTO DE BIENES MUEBLES E INMUEBLES DE EMCALI EICE ESP, EN EL MARCO DEL PROCESO GESTIÓN DE ACTIVOS.</t>
  </si>
  <si>
    <t>800-IP-0054-2025</t>
  </si>
  <si>
    <t>800-PS-1207-2025</t>
  </si>
  <si>
    <t>YERLY HAMILTON LASSO SANCHEZ</t>
  </si>
  <si>
    <t>PRESTACIÓN DE SERVICIOS PROFESIONALES ESPECIALIZADOS COMO ABOGADA PARA LA GERENCIA DE ÁREA GESTIÓN DE ACTIVOS DE EMCALI EICE ESP</t>
  </si>
  <si>
    <t>800-IP-0067-2025</t>
  </si>
  <si>
    <t>800-PS-1780-2025</t>
  </si>
  <si>
    <t>Stephany Pamela Consuegra Buitrago</t>
  </si>
  <si>
    <t xml:space="preserve">PRESTACION DE SERVICIOS PROFESIONALES COMO ADMINISTRADORA  DE EMPRESAS EN LA UNIDAD GESTION DE SOPORTE ADMINISTRATIVO Y SEGURIDAD DE EMCALI EICE ESP </t>
  </si>
  <si>
    <t>800-IP-0060-2025</t>
  </si>
  <si>
    <t>800-PS-1680-2025</t>
  </si>
  <si>
    <t>MARTHA ISABEL ALZATE MORENO</t>
  </si>
  <si>
    <t xml:space="preserve">PRESTACION DE SERVICIOS PROFESIONALES COMO INGENIERO INDUSTRIAL  UNIDAD GESTION DE SOPORTE ADMINISTRATIVO Y SEGURIDAD DE EMCALI EICE ESP </t>
  </si>
  <si>
    <t>800-IP-0061-2025</t>
  </si>
  <si>
    <t>800-PS-1681-2025</t>
  </si>
  <si>
    <t>DIEGO FERNANDO MENESES</t>
  </si>
  <si>
    <t>PRESTACION DE SERVICIOS PROFESIONALES COMO ARQUITECTA EN ACTIVIDADES RELACIONADAS CON EL MANTENIMIENTO DE BIENES MUEBLES E INMUEBLES DE EMCALI EICE ESP, DE LA GERENCIA DE ÁREA GESTIÓN DE ACTIVOS.</t>
  </si>
  <si>
    <t>800-IP-0062-2025</t>
  </si>
  <si>
    <t>800-PS-1760-2025</t>
  </si>
  <si>
    <t>NATALIA VALENTINA LOPEZ VALLEJO</t>
  </si>
  <si>
    <t>PRESTACION DE SERVICOS DE APOYO A LA GESTION COMO TECNICO EN ACTIVIDADES RELACIONADAS CON CIENCIAS DE LA INFORMACION, DOCUMENTACION, BIBLIOTECOLOGIA Y ARCHIVISTA EN LA UNIDAD ADMINISTRACION Y MANTENIMIENTO DE ACTIVOS, AREA FUNCIONAL ADMINISTRACION DE BIENES MUEBLES E INMUEBLES</t>
  </si>
  <si>
    <t>800-IP-0070-2025</t>
  </si>
  <si>
    <t>800-PS-2587-2025</t>
  </si>
  <si>
    <t>FRANCY LEANY CAICEDO MOSQUERA</t>
  </si>
  <si>
    <t>23/05/2025</t>
  </si>
  <si>
    <t>DORA HELENA DUQUE</t>
  </si>
  <si>
    <t xml:space="preserve">PRESTACIÓN DE SERVICIOS PROFESIONALES EN EL AREA FUNCIONAL DE PLANEACIÓN Y EVALUACIÓN DE LA GESTIÓN  EN LA GERENCIA DE AREA GESTIÓN DE ACTIVOS. </t>
  </si>
  <si>
    <t>800-IP-0075-2025</t>
  </si>
  <si>
    <t>800-PS-2443-2025</t>
  </si>
  <si>
    <t>DEYANIRA ABELLA BOLIVAR</t>
  </si>
  <si>
    <t>MILLERLADY DIAZ VALDEZ</t>
  </si>
  <si>
    <t>PRESTACIÓN DE SERVICIOS PROFESIONALES COMO ADMINISTRADORA DE EMPRESAS EN EL AREA FUNCIONAL ASEGURAMIENTO DE BIENES MUEBLES E INMUEBLES DE LA GERENCIA DE AREA GESTION DE ACTIVOS</t>
  </si>
  <si>
    <t>800-IP-0074-2025</t>
  </si>
  <si>
    <t>800-PS-2634-2025</t>
  </si>
  <si>
    <t>ANGIE MERY SANCHEZ BORRERO</t>
  </si>
  <si>
    <t>SANDRA XIMENA GORDILLO</t>
  </si>
  <si>
    <t>PRESTACIÓN DE SERVICIOS PROFESIONALES ESPECIALIZADOS EN EL AREA FUNCIONAL ASEGURAMIENTO DE BIENES MUEBLES E INMUEBLES DE LA  GERENCIA DE AREA GESTION DE ACTIVOS</t>
  </si>
  <si>
    <t>800-IP-0073-2025</t>
  </si>
  <si>
    <t xml:space="preserve"> 800-PS-2635-2025</t>
  </si>
  <si>
    <t>ROSA ELENA ORTIZ QUIÑONEZ</t>
  </si>
  <si>
    <t xml:space="preserve">PRESTACION DE SERVICIOS PROFESIONALES COMO INGENIERO ELECTRICISTA EN LA UNIDAD ADMINISTRACIÓN SISTEMA DE GESTION DE ACTIVOS, DE LA GERENCIA DE AREA GESTIÓN ACTIVOS DE EMCALI EICE ESP </t>
  </si>
  <si>
    <t>800-IP-0076-2025</t>
  </si>
  <si>
    <t xml:space="preserve"> 800-PS-2637-2025</t>
  </si>
  <si>
    <t>JUAN SEBASTIAN DIAZ SALAZAR</t>
  </si>
  <si>
    <t>800-IP-0077-2025</t>
  </si>
  <si>
    <t>800-PS-2636-2025</t>
  </si>
  <si>
    <t>CAMILO JOSE PALACIOS CORAL</t>
  </si>
  <si>
    <t>PRESTACION DE SERVICIOS TECNICOS EN ACTIVIDADES RELACIONADAS CON EL MANTENIMIENTO DE BIENES MUEBLES E INMUEBLES DE EMCALI EICE ESP, DE LA GERENCIA  DE AREA GESTION DE ACTIVOS</t>
  </si>
  <si>
    <t>800-IP-0078-2025</t>
  </si>
  <si>
    <t>800-PS-2767-2025</t>
  </si>
  <si>
    <t>ANDREY FERNANDO VICTORIA GOMEZ</t>
  </si>
  <si>
    <t>28/05/2025</t>
  </si>
  <si>
    <t>PRESTACIÓN DE SERVICIOS PROFESIONALES  ESPECIALIZADOS PARA FORMULAR, DESARROLLAR Y ASISTIR LAS ACTIVIDADES ASOCIADAS A LA UNIDAD ADMINISTRACIÓN Y MANTENIMIENTO DE ACTIVOS</t>
  </si>
  <si>
    <t>800-IP-0085-2025</t>
  </si>
  <si>
    <t>800-PS-2781-2025</t>
  </si>
  <si>
    <t>ANDRES FELIPE GUEVARA ALZATE</t>
  </si>
  <si>
    <t>PRESTACIÓN DE SERVICIOS DE APOYO A LA GESTIÓN DEL AF PRESUPUESTO Y CONTRATACIÓN DE LA GAGA.</t>
  </si>
  <si>
    <t>800-IP-0083-2025</t>
  </si>
  <si>
    <t>800-PS-2780-2025</t>
  </si>
  <si>
    <t>JESSICA ROJAS SANCHEZ</t>
  </si>
  <si>
    <t>PRESTACIÓN DE SERVICIOS PROFESIONALES ESPECIALIZADOS COMO INGENIERO CIVIL PARA ASESORAR A LA GERENCIA DE GESTIÓN DE ACTIVOS EN LO REFERENTE A LAS ADECUACIONES Y MANTENIMIENTOS LOCATIVOS, ASÍ COMO OBRAS CIVILES EN LOS BIENES INMUEBLES DONDE OPERA EMCALI.</t>
  </si>
  <si>
    <t>800-IP-0087-2025</t>
  </si>
  <si>
    <t>800-PS-2783-2025</t>
  </si>
  <si>
    <t>JUAN PABLO MENDIVIL</t>
  </si>
  <si>
    <t>16/06/2025</t>
  </si>
  <si>
    <t>31/12/2025</t>
  </si>
  <si>
    <t>PRESTACIÓN DE SERVICIOS PROFESIONALES ESPECIALIZADOS DE ASESORÍA JURÍDICA Y LEGAL EN LA GERENCIA.</t>
  </si>
  <si>
    <t>800-IP-0086-2025</t>
  </si>
  <si>
    <t>800-PS-2782-2025</t>
  </si>
  <si>
    <t>CHRISTIAN CAMILO</t>
  </si>
  <si>
    <t>PRESTACIÓN DE SERVICIOS PROFESIONALES COMO ADMINISTRADOR FINANCIERO EN EL ÁREA DE PLANEACIÓN Y EVALUACIÓN DE LA GESTIÓN EN LA GERENCIA DE ÁREA GESTIÓN DE ACTIVOS.</t>
  </si>
  <si>
    <t>800-IP-0026-2025</t>
  </si>
  <si>
    <t>800-PS-2795-2025</t>
  </si>
  <si>
    <t>YANET IBARGUEN</t>
  </si>
  <si>
    <t>PRESTACIÓN DE SERVICIOS PROFESIONALES COMO ADMINISTRADORA DE EMPRESAS EN EL ÁREA FUNCIONAL GESTIÓN MANTENIMIENTO PARQUE AUTOMOTOR</t>
  </si>
  <si>
    <t>850-IP-0001-2025</t>
  </si>
  <si>
    <t>850-PS-3153-2025</t>
  </si>
  <si>
    <t>PATRICIA REYES PULGARIN</t>
  </si>
  <si>
    <t>18/07/2025</t>
  </si>
  <si>
    <t>30/09/2025</t>
  </si>
  <si>
    <t>MARIO MANCILLA ESTACIO</t>
  </si>
  <si>
    <t>PRESTACIÓN DE SERVICIOS PROFESIONALES COMO INGENIERO
INDUSTRIA EN LA UNIDAD ADMINISTRACIÓN SISTEMA GESTIÓN
DE ACTIVOS, DE LA GERENCIA DE ÁREA GESTIÓN ACTIVOS
EMCALI EICE ESP</t>
  </si>
  <si>
    <t>850-IP-0005-2025</t>
  </si>
  <si>
    <t>850-PS-3237-2025</t>
  </si>
  <si>
    <t>SEBASTIAN DONNEYS GARCIA</t>
  </si>
  <si>
    <t>24/07/2025</t>
  </si>
  <si>
    <t>15/10/2025</t>
  </si>
  <si>
    <t>FUMIGACIÓN Y CONTROL DE PLAGAS EN LAS DIFERENTES SEDES DE EMCALI IECE ESP.</t>
  </si>
  <si>
    <t>110-IP-083-2025</t>
  </si>
  <si>
    <t>800-PS-1833-2025</t>
  </si>
  <si>
    <t>INTERNATIONAL PESTS CLEANING SAS</t>
  </si>
  <si>
    <t>VICTOR HUGO VIDAL ARANGO</t>
  </si>
  <si>
    <t>AUDITORÍA DE SEGUIMIENTO II A LA CERTIFICACIÓN ISO 55001 - SISTEMA INTEGRAL GESTIÓN DE ACTIVOS DE EMCALI EICE ESP.</t>
  </si>
  <si>
    <t>800-IP-0059-2025</t>
  </si>
  <si>
    <t>800-PS-1558-2025</t>
  </si>
  <si>
    <t>PMM ENTERPRISE CERTIFICATION</t>
  </si>
  <si>
    <t>REALIZAR ADECUACIONES Y MANTENIMIENTOS LOCATIVOS EN LA TELEFONICA TEQUENDAMA PROPIEDAD DE EMCALI  EI.C.E. E.S.P.</t>
  </si>
  <si>
    <t>110-IP-084-2025</t>
  </si>
  <si>
    <t>800-CM-1945-2025</t>
  </si>
  <si>
    <t>JJ INGENIERIA Y CONSTRUCCIONES S.A.S.</t>
  </si>
  <si>
    <t>SEBASTIAN GUZMAN RESTREPO</t>
  </si>
  <si>
    <t xml:space="preserve">SUMINISTRO DE PAPEL FOTOCOPIA BLANCO LASER TAMAÑO CARTA Y OFICIOE 75 GRAMOS CON LOGO DE EMCALI Y SIN LOGO </t>
  </si>
  <si>
    <t>110-IP-093-2025</t>
  </si>
  <si>
    <t>800-CS-2440-2025</t>
  </si>
  <si>
    <t>MARKETING PRINT DE COLOMBIA SAS</t>
  </si>
  <si>
    <t>GERMAN HERNANDO HUERTAS CABRERA</t>
  </si>
  <si>
    <t xml:space="preserve">REALIZAR LAS ACTIVIDADES NECESARIAS PARA EL MANTENIMIENTO DE LAS ZONAS VERDES DE EMCALI EICE ESP.
REALIZAR LAS ACTIVIDADES NECESARIAS PARA EL MANTENIMIENTO DE LAS ZONAS VERDES DE EMCALI EICE ESP.
REALIZAR LAS ACTIVIDADES NECESARIAS PARA EL MANTENIMIENTO DE LAS ZONAS VERDES DE EMCALI EICE ESP.
REALIZAR LAS ACTIVIDADES NECESARIAS PARA EL MANTENIMIENTO DE LAS ZONAS VERDES DE EMCALI EICE ESP.
</t>
  </si>
  <si>
    <t>110-IP-096-2025</t>
  </si>
  <si>
    <t>850-CM-3073-2025</t>
  </si>
  <si>
    <t>P.S.I PIEMONTE SERVICIOS DE INGENIERIA SAS</t>
  </si>
  <si>
    <t>ENRIQUE RAMIREZ CASTILLO</t>
  </si>
  <si>
    <t>PAOLA ANDREA RIVEROS RENGIFO CARMEN CILIA ROJAS GARZON</t>
  </si>
  <si>
    <t>PAOLA ANDREA RIVEROS RENGIFO ANDRES FELIPE QUIÑONEZ SALCEDO</t>
  </si>
  <si>
    <t>PAOLA ANDREA RIVEROS RENGIFO SANDRA MILENA TELLO ARIZA</t>
  </si>
  <si>
    <t>LINA MARIA ALVAREZ SIERRA</t>
  </si>
  <si>
    <t>MARISOL LOPEZ VILORIA</t>
  </si>
  <si>
    <t>MARIA DEL PILAR HERNANDEZ CRUZ</t>
  </si>
  <si>
    <t>LINA MARIA ALVAREZ SIERRA MARISOL LOPEZ VILORIA</t>
  </si>
  <si>
    <t>SORAYA HERRERA SALAZAR</t>
  </si>
  <si>
    <t>GINA MARCELA ACEVEDO HERNANDEZ</t>
  </si>
  <si>
    <t>JORGE NELSON MONTOYA SALGADO</t>
  </si>
  <si>
    <t>LEIDY ESTHER LLORACH RIVAS</t>
  </si>
  <si>
    <t>RUBEN DARIO GUEVARA ROJAS</t>
  </si>
  <si>
    <t>CLAUDIA LORENA HENAO CANO</t>
  </si>
  <si>
    <t>IVON YOVANA ROJAS RODRIGUEZ</t>
  </si>
  <si>
    <t>MARILYN CASTRO CANO</t>
  </si>
  <si>
    <t>CLAUDIA PATRICIA GOMEZ GARCIA</t>
  </si>
  <si>
    <t>GONZALO PEÑALOZA AFANADOR</t>
  </si>
  <si>
    <t>Prestación de servicios de apoyo a la gestión para el desarrollo de actividades administrativas y jurídicas de la Gerencia Financiera durante la vigencia, de conformidad con las normas aplicables.</t>
  </si>
  <si>
    <t>700-IP-001-2025</t>
  </si>
  <si>
    <t xml:space="preserve">INVITACION PRIVADA </t>
  </si>
  <si>
    <t>700-PS-0530-2025</t>
  </si>
  <si>
    <t>WILLIAM MARROQUIN GONZALEZ</t>
  </si>
  <si>
    <t>WILMER FORERO</t>
  </si>
  <si>
    <t>Prestar servicios profesionales especializados a las Empresas Municipales de Cali EICE para apoyar a la Gerencia Financiera en el seguimiento de los procesos financieros, así como en la ejecución y seguimiento de las actividades propias del despacho durante la vigencia.</t>
  </si>
  <si>
    <t>700-IP-002-2025</t>
  </si>
  <si>
    <t>700-PS-0549-2025</t>
  </si>
  <si>
    <t>JIMMY ALEJANDRO ESCOBAR CASTRO</t>
  </si>
  <si>
    <t>CAROL TATIANA BOHORQUEZ SALCEDO</t>
  </si>
  <si>
    <t>Prestación de servicios profesionales para el relacionamiento y control de temas transversales de la Gerencia financiera</t>
  </si>
  <si>
    <t>700-IP-003-2025</t>
  </si>
  <si>
    <t>700-PS-0540-2025</t>
  </si>
  <si>
    <t>MARIA CATALINA GONZALEZ MARQUEZ</t>
  </si>
  <si>
    <t>Prestar servicios profesionales con plena autonomía técnica, para brindar apoyo a la Unidad de Análisis Financiero y Presupuesto en actividades de  gestión, programación, seguimiento, modificaciones y análisis presupuestal para la vigencia.</t>
  </si>
  <si>
    <t>700-IP-004-2025</t>
  </si>
  <si>
    <t>700-PS-0531-2025</t>
  </si>
  <si>
    <t>CHRISTIAN DAVID SEPULVEDA HENAO</t>
  </si>
  <si>
    <t>DIANA FERNANDA HURTADO</t>
  </si>
  <si>
    <t>Prestar servicios profesionales con plena autonomía técnica, para brindar apoyo a la Unidad de Análisis Financiero y Presupuesto en actividades de  gestión y seguimiento  presupuestal para la vigencia, así como las actividades administrativas derivadas.</t>
  </si>
  <si>
    <t>700-IP-005-2025</t>
  </si>
  <si>
    <t>700-PS-0532-2025</t>
  </si>
  <si>
    <t>ALEXANDER QUINTERO VARGAS</t>
  </si>
  <si>
    <t>Prestar servicios de apoyo a la gestión en la Unidad de Contabilidad en las actividades propias de generación de reportes de información  en las condiciones y plazos establecidos por el  Nuevo Marco Normativo,  expedido por la Contaduría General de la Nación aplicables a EMCALI durante la vigencia.</t>
  </si>
  <si>
    <t>700-IP-006-2025</t>
  </si>
  <si>
    <t>700-PS-0046-2025</t>
  </si>
  <si>
    <t>SHARIN BRIGIT RINCON MONCAYO</t>
  </si>
  <si>
    <t>GABRIEL OLAYA</t>
  </si>
  <si>
    <t>Prestar servicios profesionales con plena autonomía técnica a la Unidad de Contabilidad de la Gerencia Financiera como soporte  en las actividades necesarias para dar cumplimiento con el  reporte de la información  en las condiciones y plazos establecidos por el  Nuevo Marco Normativo,  expedido por la Contaduría General de la Nación aplicables a EMCALI durante la vigencia.</t>
  </si>
  <si>
    <t>700-IP-007-2025</t>
  </si>
  <si>
    <t>700-PS-0533-2025</t>
  </si>
  <si>
    <t>LUCIO EFREN ALVARADO CORTEZ</t>
  </si>
  <si>
    <t>700-IP-008-2025</t>
  </si>
  <si>
    <t>700-PS-0534-2025</t>
  </si>
  <si>
    <t>ADRIANA MOSQUERA MELECIO</t>
  </si>
  <si>
    <t xml:space="preserve">Prestar servicios profesionales con plena autonomía técnica a la Unidad de Contabilidad de la Gerencia Financiera como soporte  en las actividades necesarias para dar cumplimiento con el  reporte de la información  en las condiciones y plazos establecidos por el  Nuevo Marco Normativo,  expedido por la Contaduría General de la Nación aplicables a EMCALI durante la vigencia. </t>
  </si>
  <si>
    <t>700-IP-009-2025</t>
  </si>
  <si>
    <t>700-PS-0535-2025</t>
  </si>
  <si>
    <t>LADY MARCELA ALVAREZ PEREZ</t>
  </si>
  <si>
    <t xml:space="preserve">Prestar servicios de apoyo a la gestión a la Tesorería en las actividades administrativas durante la vigencia, alineadas al cumplimiento de las normas aplicables. </t>
  </si>
  <si>
    <t>700-IP-010-2025</t>
  </si>
  <si>
    <t>700-PS-0536-2025</t>
  </si>
  <si>
    <t>VIVIANA ALEXANDRA LOPEZ MARTINEZ</t>
  </si>
  <si>
    <t>Prestación de servicios profesionales con plena autonomía técnica a la Tesorería para apoyar la gestión de pagos de las obligaciones adquiridas por Emcali, así como el seguimiento a la gestión del recurso financiero, de conformidad con los procedimientos y normas aplicables.</t>
  </si>
  <si>
    <t>700-IP-011-2025</t>
  </si>
  <si>
    <t>700-PS-0541-2025</t>
  </si>
  <si>
    <t>IVAN FERNANDO TEGÜE HURTADO</t>
  </si>
  <si>
    <t xml:space="preserve">Prestar servicios de apoyo a la gestión en la Tesorería, en lo concerniente a las actividades y tramites derivados de las gestiones para el pago de nomina durante la vigencia, alineadas al cumplimiento de las normas aplicables. </t>
  </si>
  <si>
    <t>700-IP-012-2025</t>
  </si>
  <si>
    <t>700-PS-0537-2025</t>
  </si>
  <si>
    <t>JINETH SHIRLEY PARRA MEDINA</t>
  </si>
  <si>
    <t>Prestar servicios profesionales con plena autonomía técnica para el apoyo en la planeación y seguimiento de la Tesorería, para la optimización de la gestión de la ejecución contractual, de pagos y flujo de caja durante la vigencia, alineadas con las disposiciones normativas aplicables.</t>
  </si>
  <si>
    <t>700-IP-013-2025</t>
  </si>
  <si>
    <t>700-PS-0538-2025</t>
  </si>
  <si>
    <t>MAGALY FRANCO GUZMAN</t>
  </si>
  <si>
    <t xml:space="preserve">Prestar servicios de apoyo a la gestión de la Tesorería en actividades relacionadas con el proceso de conciliación de los ingresos, egresos pagos y saldos de caja, con las diferentes Unidades de la Gerencia de Área financiera durante la vigencia. </t>
  </si>
  <si>
    <t>700-IP-014-2025</t>
  </si>
  <si>
    <t>700-PS-0539-2025</t>
  </si>
  <si>
    <t>ARLEY DAVID RAMIREZ GARCÍA</t>
  </si>
  <si>
    <t>Prestar servicios profesionales con plena autonomía técnica para el desarrollo de actividades en la cadena presupuestal y su alineación con la gestión de pagos en la Tesorería, en apoyo a las funciones de la Gerencia Financiera y el desarrollo de la planeación financiera del año, de conformidad con las normas aplicables.</t>
  </si>
  <si>
    <t>700-IP-015-2025</t>
  </si>
  <si>
    <t>700-PS-0694-2025</t>
  </si>
  <si>
    <t>BLEDY MAYESLY MACIAS IJAJI</t>
  </si>
  <si>
    <t>Prestación de servicios profesionales para el análisis, optimización y gestión de información, con el propósito de apoyar a la Unidad de Recaudo y Gestión de Cobro en la elaboración de análisis estadísticos, proyección de planes de saneamiento de cartera, desarrollo de modelos de comportamiento estadístico, atención de requerimientos y optimización de sistemas de información, en cumplimiento de la normativa y lineamientos empresariales vigentes</t>
  </si>
  <si>
    <t>700-IP-016-2025</t>
  </si>
  <si>
    <t>700-PS-0695-2025</t>
  </si>
  <si>
    <t>BRYAN ALBERTO MORALES GONZALEZ</t>
  </si>
  <si>
    <t>PAOLA VERNAZA</t>
  </si>
  <si>
    <t>Prestación de servicios técnicos de apoyo a la gestión y el acompañamiento jurídico y/o administrativo requerido por la Unidad de Recaudo y Gestión de Cobro en el cumplimiento funcional de la recuperación de cartera en cumplimiento de la normatividad y lineamientos empresariales vigentes</t>
  </si>
  <si>
    <t>700-IP-017-2025</t>
  </si>
  <si>
    <t>700-PS-0547-2025</t>
  </si>
  <si>
    <t>SEBASTIAN JIMENEZ VIDALES</t>
  </si>
  <si>
    <t>Prestación de servicios de apoyo administrativo y operativo para la Unidad de Recaudo y Gestión de Cobro, orientados a la atención al usuario, gestión documental, notificación de actos administrativos, tramites de cartera, mantenimiento de sistemas de información y cumplimiento de los planes y políticas institucionales, de conformidad con la normatividad vigente y los lineamientos empresariales</t>
  </si>
  <si>
    <t>700-IP-018-2025</t>
  </si>
  <si>
    <t>700-PS-0548-2025</t>
  </si>
  <si>
    <t>EUCARIS GONZALEZ ROLDAN</t>
  </si>
  <si>
    <t>Prestar servicios de apoyo con plena autonomía técnica a la Unidad de Recaudo y Gestión de Cobro en la implementación, puesta en marcha y seguimiento de los Sistemas de Gestión Integrados adoptados por la Empresas. dichas actividades se desarrollarán durante la vigencia, en el marco de la planeación estratégica, asegurando el cumplimiento de los objetivos estratégicos de EMCALI</t>
  </si>
  <si>
    <t>700-IP-019-2025</t>
  </si>
  <si>
    <t>700-PS-0696-2025</t>
  </si>
  <si>
    <t>CATALINA LASSO SANDOVAL</t>
  </si>
  <si>
    <t>900-IP-0036-2025</t>
  </si>
  <si>
    <t>700-PS-0997-2025</t>
  </si>
  <si>
    <t>Prestar servicios de apoyo Administrativo a la Tesorería en todas las actividades requeridas para adelantar los procesos de reconocimiento y pago de las obligaciones adquiridas por Emcali de acuerdo con las normas existente.</t>
  </si>
  <si>
    <t>700-IP-021-2025</t>
  </si>
  <si>
    <t>700-PS-1223-2025</t>
  </si>
  <si>
    <t>BAYRON STIVEN SAILEMA CASTILLO</t>
  </si>
  <si>
    <t>Prestar servicios de apoyo administrativo a la Tesorería, para el desarrollo de actividades concernientes a gestión pagos y trámites  de nómina.  alineadas al cumplimiento de las normas aplicables.</t>
  </si>
  <si>
    <t>700-IP-022-2025</t>
  </si>
  <si>
    <t>700-PS-1231-2025</t>
  </si>
  <si>
    <t>JHONATAN TRUJILLO MALLUNGO</t>
  </si>
  <si>
    <t>Prestación de servicios de apoyo a la Tesorería en la revisión de los requisitos de pago de las obligaciones adquiridas por Emcali Y funciones transversales inherentes de la gestión del Recurso Financiero.</t>
  </si>
  <si>
    <t>700-IP-023-2025</t>
  </si>
  <si>
    <t>700-PS-1232-2025</t>
  </si>
  <si>
    <t>LUISA FERNANDA BUITRAGO CASTAÑO</t>
  </si>
  <si>
    <t>Prestar servicios profesionales para el reconocimiento y análisis de los hechos económicos en los Estados financieros a la Unidad de Contabilidad de la Gerencia Financiera.</t>
  </si>
  <si>
    <t>700-IP-024-2025</t>
  </si>
  <si>
    <t>700-PS-1233-2025</t>
  </si>
  <si>
    <t>BERTHA LINA TRUJILLO POZOS</t>
  </si>
  <si>
    <t>Prestar servicios profesionales a la unidad de contabilidad de la Gerencia Financiera para la revisión y análisis de los registros contables asegurado la realidad de los hechos económicos en los Estados Financieros bajo la normatividad durante la vigencia.</t>
  </si>
  <si>
    <t>700-IP-025-2025</t>
  </si>
  <si>
    <t>700-PS-1234-2025</t>
  </si>
  <si>
    <t>LUZ ADRIANA TABARES TABARES</t>
  </si>
  <si>
    <t>Prestar servicios profesionales para apoyar las diversas actividades vinculadas a la gestión tributaria y contable, con el fin de garantizar el cumplimiento de las obligaciones fiscales y contables de la organización, cumpliendo con las normativas municipales, distritales, departamentales y nacionales.</t>
  </si>
  <si>
    <t>700-IP-026-2025</t>
  </si>
  <si>
    <t>700-PS-1235-2025</t>
  </si>
  <si>
    <t>DIEGO FERNANDO CANTILLO NAVARRO</t>
  </si>
  <si>
    <t>Prestar servicios de apoyo a la unidad de contabilidad en el área funcional de egresos, en las actividades reglamentadas por la Resolución 414 de 2024 de la contaduría General de la Nación</t>
  </si>
  <si>
    <t>700-IP-027-2025</t>
  </si>
  <si>
    <t>700-PS-1236-2025</t>
  </si>
  <si>
    <t>ANDREA OSORIO CANO</t>
  </si>
  <si>
    <t>Prestación de servicios de apoyo  en las actividades contables y administrativas de la Unidad de Contabilidad, con el objetivo de asistir en la gestión de egresos, la conciliación de cuentas, y la realización de trámites administrativos necesarios para asegurar la correcta actualización de la información contable y el cumplimiento de los procesos internos de la unidad.</t>
  </si>
  <si>
    <t>700-IP-028-2025</t>
  </si>
  <si>
    <t>700-PS-1237-2025</t>
  </si>
  <si>
    <t>PAULA ANDREA GARCIA GARCIA</t>
  </si>
  <si>
    <t>Prestar servicios de apoyo en la preservación y control de los archivos documentales de EMCALI, conforme a la normativa archivística vigente y las directrices establecidas en la Tabla de Retención Documental.</t>
  </si>
  <si>
    <t>700-IP-029-2025</t>
  </si>
  <si>
    <t>700-PS-1238-2025</t>
  </si>
  <si>
    <t>CLAUDIA PATRICIA AMAYA CANO</t>
  </si>
  <si>
    <t xml:space="preserve">Prestar servicios profesionales de apoyo  en la transferencia y gestión de archivos documentales de EMCALI, garantizando que los documentos sean correctamente transferidos y almacenados, siguiendo la normativa archivística vigente </t>
  </si>
  <si>
    <t>700-IP-030-2025</t>
  </si>
  <si>
    <t>700-PS-1239-2025</t>
  </si>
  <si>
    <t>RAFAEL BONILLA HURTADO</t>
  </si>
  <si>
    <t>Prestar servicios de apoyo en la gestión, organización y consulta de documentos archivados en el Archivo de la Gerencia Financiera de  EMCALI, contribuyendo a la correcta administración y recuperación de la información archivística.</t>
  </si>
  <si>
    <t>700-IP-031-2025</t>
  </si>
  <si>
    <t>700-PS-1305-2025</t>
  </si>
  <si>
    <t>ANA MARIA RODRIGUEZ GOMEZ</t>
  </si>
  <si>
    <t>25 de febrero de 2025</t>
  </si>
  <si>
    <t>Prestación de servicios de apoyo a la gestión en los diversos trámites administrativos y jurídicos de la Unidad de Recaudo y Gestión de Cobro, garantizando la ejecución y control de las actividades en cumplimiento con las normativas y lineamientos vigentes</t>
  </si>
  <si>
    <t>700-IP-032-2025</t>
  </si>
  <si>
    <t>700-PS-1240-2025</t>
  </si>
  <si>
    <t>ASTRID LORENA SANCHEZ NARVAEZ</t>
  </si>
  <si>
    <t xml:space="preserve">Prestación de servicios profesionales en pro de la atención de los usuarios garantizando el debido proceso en las comunicaciones y  demás trámites que se le encomienden en pro del cumplimiento de las normativas y lineamientos vigentes.  </t>
  </si>
  <si>
    <t>700-IP-033-2025</t>
  </si>
  <si>
    <t>700-PS-1241-2025</t>
  </si>
  <si>
    <t>ESTHER LUCIA QUIÑONES PANCHANO</t>
  </si>
  <si>
    <t>700-IP-034-2025</t>
  </si>
  <si>
    <t>700-PS-1242-2025</t>
  </si>
  <si>
    <t>PAOLA ANDREA FUERTES CUAICHAR</t>
  </si>
  <si>
    <t>Prestación de servicios de apoyo jurídico y administrativo a la Unidad de Recaudo y Gestión de Cobro, con el propósito de gestionar la cartera en sus diversas etapas, garantizar el cumplimiento normativo, mantener actualizada la documentación y los sistemas de información, en cumplimiento de la normativa y lineamientos empresariales vigentes</t>
  </si>
  <si>
    <t>700-IP-035-2025</t>
  </si>
  <si>
    <t>700-PS-1243-2025</t>
  </si>
  <si>
    <t>YULY JOHANNA IMBACHI GOMEZ</t>
  </si>
  <si>
    <t>700-IP-036-2025</t>
  </si>
  <si>
    <t>700-PS-1244-2025</t>
  </si>
  <si>
    <t>MARIA ALEJANDRA BUENO PEREA</t>
  </si>
  <si>
    <t xml:space="preserve">Prestación de servicios profesionales de apoyo en la atención de actividades administrativo y/o operativo de la Unidad de Recaudo y Gestión de Cobro de EMCALI EICE ESP asegurando el cumplimiento de los objetivos misionales de la Gerencia Financiera. </t>
  </si>
  <si>
    <t>700-IP-037-2025</t>
  </si>
  <si>
    <t>700-PS-1245-2025</t>
  </si>
  <si>
    <t>LILIAN RAMIREZ GONZALEZ</t>
  </si>
  <si>
    <t xml:space="preserve">Prestación de servicios de apoyo administrativo y operativo para la Unidad de Recaudo y Gestión de Cobro, orientados a la atención al usuario, gestión documental, notificación de actos administrativos, tramites de cartera, mantenimiento de sistemas de información y cumplimiento de los planes y políticas institucionales, de conformidad con la normatividad vigente y los lineamientos empresariales. </t>
  </si>
  <si>
    <t>700-IP-038-2025</t>
  </si>
  <si>
    <t>700-PS-1246-2025</t>
  </si>
  <si>
    <t>NIYIRETH VASCO ORTIZ</t>
  </si>
  <si>
    <t>700-IP-039-2025</t>
  </si>
  <si>
    <t>700-PS-1306-2025</t>
  </si>
  <si>
    <t>DEISY DEL SOCORRO BENJUMEA SANCHEZ</t>
  </si>
  <si>
    <t>700-IP-040-2025</t>
  </si>
  <si>
    <t>700-PS-1307-2025</t>
  </si>
  <si>
    <t>MONICA PATRICIA SOTO BARBOSA</t>
  </si>
  <si>
    <t>700-IP-041-2025</t>
  </si>
  <si>
    <t>700-PS-1403-2025</t>
  </si>
  <si>
    <t>ENDERSON TABARES GARCIA</t>
  </si>
  <si>
    <t>700-IP-042-2025</t>
  </si>
  <si>
    <t>700-PS-1404-2025</t>
  </si>
  <si>
    <t>GUSTAVO ADOLFO CUELLAR FIGUEROA</t>
  </si>
  <si>
    <t>Prestación de Servicios Profesionales como Economísta, de apoyo a la gestión en la Gerencia de Área Financiera del EMCALI.</t>
  </si>
  <si>
    <t>700-IP-044-2025</t>
  </si>
  <si>
    <t>700-PS-2590-2025</t>
  </si>
  <si>
    <t>LUISA FERNANDA LOZANO SALAZAR</t>
  </si>
  <si>
    <t>Prestación de Servicios Profesionales como Abogada, de apoyo a la gestión en la Gerencia de Área Financiera del EMCALI.</t>
  </si>
  <si>
    <t>700-IP-045-2025</t>
  </si>
  <si>
    <t>700-PS-2680-2025</t>
  </si>
  <si>
    <t xml:space="preserve">SANDRA JIMENA GIRALDO VALENCIA </t>
  </si>
  <si>
    <t>FREDDY FERNANDO GOMEZ</t>
  </si>
  <si>
    <t>CARLOS ANDRES SARASTI ARCE</t>
  </si>
  <si>
    <t>GUADALUPE GUERRERO LOPEZ</t>
  </si>
  <si>
    <t>LAURA VALENTINA ROJAS JARAMILLO</t>
  </si>
  <si>
    <t>ALBALUZ PANTOJA</t>
  </si>
  <si>
    <t>JUAN CARLOS DELGADO MARTINEZ</t>
  </si>
  <si>
    <t>NIRAY GAVIRIA MUÑOZ</t>
  </si>
  <si>
    <t>MELLEMBERG CARDONA GUTIERREZ</t>
  </si>
  <si>
    <t>PRESTACION DE SERVICIOS DE APOYO PROFESIONAL EN LA GESTION INTEGRAL DE LA CONTRATACION Y FINANZAS DE LA GERENCIA DE AREA COMERCIAL Y GESTION AL CLIENTE, INCLUYENDO LA ELABORACION DE REPORTES, SEGUIMIENTO DE LA EJECUCION DEL GASTO Y GENERACION DE ALERTAS, CON EL OBJETIVO DE MEJORAR LA EFICIENCIA Y EFICACIA EN LA GESTION CONTRACTUAL Y FINANCIERA</t>
  </si>
  <si>
    <t>600-IP-0001-2025</t>
  </si>
  <si>
    <t>600-PS-0067-2025</t>
  </si>
  <si>
    <t>LUZ MARINA GAMBOA LISALDA</t>
  </si>
  <si>
    <t>$9,094,400.00</t>
  </si>
  <si>
    <t xml:space="preserve">OSCAR FABIAN MONCADA GIRALDO </t>
  </si>
  <si>
    <t>PRESTACION DE SERVICIOS PROFESIONALES DE APOYO Y ASISTENCIA EN LA GESTION CONTRACTUAL, FINANCIERA Y COMERCIAL DE LA GERENCIA DE AREA COMERCIAL Y GESTION AL CLIENTE</t>
  </si>
  <si>
    <t>600-IP-0002-2025</t>
  </si>
  <si>
    <t>600-PS-0068-2025</t>
  </si>
  <si>
    <t>VIVIAN JIMENEZ PUELLO</t>
  </si>
  <si>
    <t>MARÍA ELBA MEJÍA GALLEGO</t>
  </si>
  <si>
    <t>PRESTACION DE SERVICIOS PROFESIONALES DE APOYO A LA GESTION EN ASESORIA DEL DISEÑO Y ADOPCION DE POLITICAS, ESTRATEGIAS, PLANES Y PROYECTOS PROGRAMADOS EN LA GERENCIA DE AREA COMERCIAL Y GESTION AL CLIENTE, EN EL CAMPO DE SUS COMPETENCIAS Y FUNCIONES</t>
  </si>
  <si>
    <t>600-IP-0004-2025</t>
  </si>
  <si>
    <t>600-PS-0070-2025</t>
  </si>
  <si>
    <t>MORENO VICTORIA SANTIAGO</t>
  </si>
  <si>
    <t>SERGIO LEYTON SINISTERRA</t>
  </si>
  <si>
    <t>PRESTACION DE SERVICIOS PROFESIONALES NIVEL ASESOR PARA ORIENTAR EL DISEÑO Y ADOPCION DE POLITICAS, ESTRATEGIAS, PLANES Y PROYECTOS PROGRAMADOS EN LA GERENCIA DE AREA COMERCIAL Y GESTION AL CLIENTE, EN EL CAMPO DE SUS COMPETENCIAS Y FUNCIONES</t>
  </si>
  <si>
    <t>600-IP-0005-2025</t>
  </si>
  <si>
    <t>600-PS-0071-2025</t>
  </si>
  <si>
    <t xml:space="preserve">DIANA CAROLINA ZAMBRANO ANDRADE </t>
  </si>
  <si>
    <t>PRESTACION DE SERVICIOS DE ASISTENCIA Y APOYO EN LA GESTION INTEGRAL DE LA GERENCIA DE AREA COMERCIAL Y GESTION AL CLIENTE, INCLUYENDO LA GESTION CONTRACTUAL, ADMINISTRATIVA, DOCUMENTAL Y DE INFORMACION, UTILIZANDO LA PLATAFORMA ONEBASE PARA LA GESTION Y MONITOREO DE LOS PROCESOS Y SERVICIOS</t>
  </si>
  <si>
    <t>600-IP-0006-2025</t>
  </si>
  <si>
    <t>600-PS-0072-2025</t>
  </si>
  <si>
    <t>JHULITH VANESSA ULLOA CAICEDO</t>
  </si>
  <si>
    <t>$5,964,200.00</t>
  </si>
  <si>
    <t>PRESTACION DE SERVICIOS DE APOYO Y ASISTENCIA EN LA GESTION CONTRACTUAL, FINANCIERA Y COMERCIAL DE LA GERENCIA DE AREA COMERCIAL Y GESTION AL CLIENTE, INCLUYENDO LA ELABORACION DE REPORTES, SEGUIMIENTO DE LA EJECUCION DEL GASTO, GENERACION DE ALERTAS, Y APOYO EN LA GESTION DE LA INFORMACION Y DOCUMENTACION RELACIONADA CON LA CONTRATACION Y LA GESTION COMERCIAL</t>
  </si>
  <si>
    <t>600-IP-0007-2025</t>
  </si>
  <si>
    <t>600-PS-0073-2025</t>
  </si>
  <si>
    <t>MICHAEL DAVID CARRILLO CELIS</t>
  </si>
  <si>
    <t>PRESTACION DE SERVICIOS PROFESIONALES COMO APOYO A LA GESTION EN EL ANALISIS, SOPORTE, CONTROL Y SEGUIMIENTO A LA FACTURACION DERIVADA DE LA PRESTACION DE LOS SERVICIOS PUBLICOS DOMICILIARIOS, NO DOMICILIARIOS Y DE TELECOMUNICACIONES Y SUS ACTIVIDADES COMPLEMENTARIAS EN EL SUBPROCESO DE FACTURACION DEL PROCESO GESTION COMERCIAL Y DE SERVICIO AL CLIENTE.</t>
  </si>
  <si>
    <t>600-IP-0047-2025</t>
  </si>
  <si>
    <t>600-PS-0074-2025</t>
  </si>
  <si>
    <t>ANGELICA PATRICIA AVILA GARCIA</t>
  </si>
  <si>
    <t>ADRIANA VIDARTE LOZANO</t>
  </si>
  <si>
    <t>600-IP-0048-2025</t>
  </si>
  <si>
    <t>600-PS-0075-2025</t>
  </si>
  <si>
    <t>MARIA CATALINA MEDINA RUIZ</t>
  </si>
  <si>
    <t>600-IP-0049-2025</t>
  </si>
  <si>
    <t>600-PS-0076-2025</t>
  </si>
  <si>
    <t>CARLOS ALBERTO TABARES HOYOS</t>
  </si>
  <si>
    <t>600-IP-0050-2025</t>
  </si>
  <si>
    <t>600-PS-0077-2025</t>
  </si>
  <si>
    <t>OTILIA NEUTA SILVA</t>
  </si>
  <si>
    <t>600-IP-0051-2025</t>
  </si>
  <si>
    <t>600-PS-0078-2025</t>
  </si>
  <si>
    <t>ANA CECILIA MONTOYA PEÑA</t>
  </si>
  <si>
    <t>600-IP-0052-2025</t>
  </si>
  <si>
    <t>600-PS-0079-2025</t>
  </si>
  <si>
    <t>SANCHEZ MONTAÑA ANDRES FELIPE</t>
  </si>
  <si>
    <t>600-IP-0053-2025</t>
  </si>
  <si>
    <t>600-PS-0080-2025</t>
  </si>
  <si>
    <t>GEOVANNA MUÑOZ MOSCOSO</t>
  </si>
  <si>
    <t>600-IP-0054-2025</t>
  </si>
  <si>
    <t>600-PS-0081-2025</t>
  </si>
  <si>
    <t>CARLOS ANDRES VIVEROS SINISTERRA</t>
  </si>
  <si>
    <t>600-IP-0055-2025</t>
  </si>
  <si>
    <t>600-PS-0082-2025</t>
  </si>
  <si>
    <t>SANDRA MILENA CASTRO VILLAMIL</t>
  </si>
  <si>
    <t>600-IP-0056-2025</t>
  </si>
  <si>
    <t>600-PS-0083-2025</t>
  </si>
  <si>
    <t>YISETH RUIZ OCAMPO</t>
  </si>
  <si>
    <t>PRESTACION DE SERVICIOS COMO APOYO A LA GESTION EN EL SOPORTE, ANALISIS Y SEGUIMIENTO A LA FACTURACION DERIVADA DE LA PRESTACION DE LOS SERVICIOS PUBLICOS DOMICILIARIOS NO DOMICILIARIOS Y DE TELECOMUNICACIONES Y SUS ACTIVIDADES COMPLEMENTARIAS E INHERENTES EN EL SUBPROCESO DE FACTURACION DEL PROCESO GESTION COMERCIAL Y DE SERVICIO AL CLIENTE.</t>
  </si>
  <si>
    <t>600-IP-0057-2025</t>
  </si>
  <si>
    <t>600-PS-0084-2025</t>
  </si>
  <si>
    <t>CATHERINE ANDREA SIERRA CARDONA</t>
  </si>
  <si>
    <t>$8,086,800.00</t>
  </si>
  <si>
    <t>600-IP-0058-2025</t>
  </si>
  <si>
    <t>600-PS-0085-2025</t>
  </si>
  <si>
    <t>HELMER AUGUSTO GIRON FIGUEROA</t>
  </si>
  <si>
    <t>600-IP-0059-2025</t>
  </si>
  <si>
    <t>600-PS-0086-2025</t>
  </si>
  <si>
    <t>YULEY CHACON QUIGUANAS</t>
  </si>
  <si>
    <t>600-IP-0060-2025</t>
  </si>
  <si>
    <t>600-PS-0087-2025</t>
  </si>
  <si>
    <t>JOHN STEVEN PATIÑO PARRA</t>
  </si>
  <si>
    <t>PRESTACION DE SERVICIOS COMO APOYO A LA GESTION EN LABORES ASISTENCIALES DE LAS ACTIVIDADES ADMINISTRATIVAS, DEL SISTEMA DE CALIDAD Y SISTEMA DE SEGURIDAD Y SALUD EN EL TRABAJO, EN EL SUBPROCESO DE FACTURACION DEL PROCESO GESTION COMERCIAL Y DE SERVICIO AL CLIENTE.</t>
  </si>
  <si>
    <t>600-IP-0061-2025</t>
  </si>
  <si>
    <t>600-PS-0088-2025</t>
  </si>
  <si>
    <t>YAMILETH GIRALDO ANDRADE</t>
  </si>
  <si>
    <t>PRESTACION DE SERVICIOS COMO APOYO A LA GESTION EN LABORES ASISTENCIALES EN EL SOPORTE, ANALISIS Y SEGUIMIENTO DE LA ACTIVIDADES DE LIQUIDACION DE SERVICIOS EN EL SUBPROCESO DE FACTURACION DEL PROCESO GESTION COMERCIAL Y DE SERVICIO AL CLIENTE.</t>
  </si>
  <si>
    <t>600-IP-0062-2025</t>
  </si>
  <si>
    <t>600-PS-0089-2025</t>
  </si>
  <si>
    <t>HENRY GOMEZ QUINTERO</t>
  </si>
  <si>
    <t>PRESTACION DE SERVICIOS PROFESIONALES DE APOYO A LA GESTION JURIDICA EN LOS PROCESOS CONTRACTUALES RELACIONADOS CON LAS ACTIVIDADES, PLANES Y PROYECTOS PROGRAMADOS EN EL SUBPROCESO DE FACTURACION ASOCIADO AL PROCESO GESTION COMERCIAL Y DE SERVICIO AL CLIENTE.</t>
  </si>
  <si>
    <t>600-IP-0063-2025</t>
  </si>
  <si>
    <t>600-PS-0090-2025</t>
  </si>
  <si>
    <t>EVELIN TATIANA RODRIGUEZ DELGADO</t>
  </si>
  <si>
    <t>600-IP-0064-2025</t>
  </si>
  <si>
    <t>600-PS-0091-2025</t>
  </si>
  <si>
    <t>JUAN PABLO SOLANO PEREZ</t>
  </si>
  <si>
    <t>PRESTACION DE SERVICIOS TECNICOS DE APOYO EN EL AREA FUNCIONAL DE REVISIONES DE SERVICIOS ASOCIADAS A LA LOGISTICA Y SEGUIMIENTO DE LOS VEHICULOS ASIGNADOS EN ESTA ACTIVIDAD VALIDANDO SU ESTADO, INVENTARIO Y DOCUMENTOS, SOPORTE EN INFORMACION, ENRUTAMIENTO, ORGANIZACION E INVENTARIO DE LAS ACTAS FISICAS GENERADAS POR LAS REVISIONES EN TERRENO, ACTUALIZACIONDE ACTAS EN EL SISTEMA COMERCIAL Y ANALISIS DE REVISIONES DE SERVICIOS.</t>
  </si>
  <si>
    <t>600-IP-0065-2025</t>
  </si>
  <si>
    <t>600-PS-0092-2025</t>
  </si>
  <si>
    <t>JOSE ADRIAN SANDOVAL CARABALI</t>
  </si>
  <si>
    <t>600-IP-0066-2025</t>
  </si>
  <si>
    <t>600-PS-0093-2025</t>
  </si>
  <si>
    <t>WILSON EDUARDO QUENORAN CORDOBA</t>
  </si>
  <si>
    <t>PRESTACION DE SERVICIOS DE APOYO EN LA GESTION DE LA UNIDAD DE ATENCION OTROS CANALES MEDIANTE LA EJECUCION DE LABORES ASISTENCIALES RELACIONADAS CON LOS PROCESOS ADMINISTRATIVOS Y CONTRACTUALES</t>
  </si>
  <si>
    <t>600-IP-0134-2025</t>
  </si>
  <si>
    <t>600-PS-0098-2025</t>
  </si>
  <si>
    <t>DIANA CAROLINA CARDONA VIAFARA</t>
  </si>
  <si>
    <t>TANIA MARCELA OROZCO ARANGO</t>
  </si>
  <si>
    <t>PRESTACION DE SERVICIOS PROFESIONALES DE APOYO EN LA GESTION DE LA UNIDAD DE ATENCION OTROS CANALES MEDIANTE LA EJECUCION DE LABORES ASISTENCIALES RELACIONADAS CON LOS PROCESOS ADMINISTRATIVOS Y CONTRACTUALES</t>
  </si>
  <si>
    <t>600-IP-0135-2025</t>
  </si>
  <si>
    <t>600-PS-0099-2025</t>
  </si>
  <si>
    <t>MARIA ALEJANDRA ROMERO LENIS</t>
  </si>
  <si>
    <t>PRESTACION DE SERVICIOS PROFESIONALES COMO APOYO A LA UNIDAD DE ATENCION OTROS CANALES DE LA GERENCIA DE AREA COMERCIAL Y GESTION AL CLIENTE DE LAS EMPRESAS MUNICIPALES DE CALI EICE E.S.P, PARA FORTALECER LA GESTION, COORDINACION Y EJECUCION DE LOS PROCESOS EN LOS CANALES DE ATENCION, PROMOVIENDO LA INTEGRACION EFECTIVA DE LOS EQUIPOS Y OPTIMIZANDO SU RENDIMIENTO Y PRODUCTIVIDAD</t>
  </si>
  <si>
    <t>600-IP-0136-2025</t>
  </si>
  <si>
    <t>600-PS-0100-2025</t>
  </si>
  <si>
    <t>PRESTACION DE SERVICIOS DE CONDUCCION DE VEHICULOS DANDO APOYO A LA UNIDAD DE ATENCION OTROS CANALES DE LA GERENCIA DE AREA COMERCIAL Y GESTION AL CLIENTE DE EMCALI E.I.C.E. E.S.P, PARA LA GESTION DE LAS ACTIVIDADES DE ORGANIZACION, DIGITALIZACION E INDEXACION DE LOS DOCUMENTOS QUE SOPORTAN LAS SOLICITUDES, TRAMITES, VENTAS, FINANCIACIONES Y PQRS REALIZADOS POR LOS USUARIOS EN LOS CANALES DE ATENCION</t>
  </si>
  <si>
    <t>600-IP-0137-2025</t>
  </si>
  <si>
    <t>600-PS-0101-2025</t>
  </si>
  <si>
    <t>LUIS EDUARDO GAVIRIA BAQUERO</t>
  </si>
  <si>
    <t>PRESTAR SERVICIOS DE APOYO A LA UNIDAD DE ATENCION A OTROS CANALES EN SUS DIFERENTES MEDIOS DE ATENCION PERSONALIZADO, VIRTUAL Y TELEFONICO, BRINDANDO SOPORTE Y GESTION EN LOS PROCESOS Y TRANSACCIONES QUE SE GENERAN POR LOS USUARIOS, SUSCRIPTORES Y CLIENTES EN LOS SERVICIOS DE ENERGIA, ACUEDUCTO, ALCANTARILLADO Y TELECOMUNICACIONES</t>
  </si>
  <si>
    <t>600-IP-0145-2025</t>
  </si>
  <si>
    <t>600-PS-0262-2025</t>
  </si>
  <si>
    <t>ESTEFANY  CAROLINA RODRIGUEZ  FORERO</t>
  </si>
  <si>
    <t>$7,581,600.00</t>
  </si>
  <si>
    <t>LIBIA FERNANDA TRUJILLO FLOREZ</t>
  </si>
  <si>
    <t>PRESTAR SERVICIOS DE APOYO A LA UNIDAD DE ATENCION OTROS CANALES EN SUS DIFERENTES MEDIOS DE ATENCION PERSONALIZADO, VIRTUAL Y TELEFONICO, BRINDANDO SOPORTE Y GESTION A LOS PROCESOS Y TRANSACCIONES QUE SE GENERAN POR LOS USUARIOS, SUSCRIPTORES Y CLIENTES EN LOS SERVICIOS DE ENERGIA, ACUEDUCTO, ALCANTARILLADO Y TELECOMUNICACIONES</t>
  </si>
  <si>
    <t>600-IP-0171-2025</t>
  </si>
  <si>
    <t>600-PS-0251-2025</t>
  </si>
  <si>
    <t>YEIMY LORENA MENESES CARDONA</t>
  </si>
  <si>
    <t xml:space="preserve">LIBIA FERNANDA TRUJILLO FLOREZ </t>
  </si>
  <si>
    <t>600-IP-0172-2025</t>
  </si>
  <si>
    <t>600-PS-0253-2025</t>
  </si>
  <si>
    <t>MARTHA ALEYDA HERNANDEZ ROA</t>
  </si>
  <si>
    <t>NELSY LOPEZ PAZ</t>
  </si>
  <si>
    <t>600-IP-0146-2025</t>
  </si>
  <si>
    <t>600-PS-0263-2025</t>
  </si>
  <si>
    <t>BIBIA YULED SERNA YACUMAL</t>
  </si>
  <si>
    <t>600-IP-0173-2025</t>
  </si>
  <si>
    <t>600-PS-0254-2025</t>
  </si>
  <si>
    <t>JUAN CARLOS ALVARADO ZAPATA</t>
  </si>
  <si>
    <t>AMANDA BORRERO HURTADO</t>
  </si>
  <si>
    <t>600-IP-0168-2025</t>
  </si>
  <si>
    <t>600-PS-0248-2025</t>
  </si>
  <si>
    <t>JUAN SEBASTIAN CONDE GARCIA</t>
  </si>
  <si>
    <t>PRESTAR EL SERVICIO DE APOYO A LA UNIDAD DE ATENCION OTROS CANALES EN SUS DIFERENTES CANALES PERSONALIZADO, VIRTUAL Y TELEFONICO PARA SOPORTAR LOS PROCESOS Y TRANSACCIONES QUE SE GENERAN POR LOS USUARIOS, SUSCRIPTORES Y CLIENTES EN LOS SERVICIOS DE ENERGIA, ACUEDUCTO, ALCANTARILLADO Y COMUNICACIONES</t>
  </si>
  <si>
    <t>600-IP-0144-2025</t>
  </si>
  <si>
    <t>600-PS-0261-2025</t>
  </si>
  <si>
    <t>JAIR TASCON GOMEZ</t>
  </si>
  <si>
    <t>DONNEY LOPEZ ARAUJO</t>
  </si>
  <si>
    <t>600-IP-0169-2025</t>
  </si>
  <si>
    <t>600-PS-0250-2025</t>
  </si>
  <si>
    <t>LEIDI TATIANA ENRIQUEZ GOMEZ</t>
  </si>
  <si>
    <t>LUZ MARINA CASTILLO VILLALBA</t>
  </si>
  <si>
    <t>600-IP-0170-2025</t>
  </si>
  <si>
    <t>600-PS-0275-2025</t>
  </si>
  <si>
    <t>STEVEN ALEJANDRO AGUIRRE ANGULO</t>
  </si>
  <si>
    <t xml:space="preserve">LUZ MARINA CASTILLO VILLALBA </t>
  </si>
  <si>
    <t>PRESTAR SERVICIOS DE APOYO A LA UNIDAD DE ATENCION A OTROS CANALES EN SUS DIFERENTES MEDIOS DE ATENCION PERSONALIZADO, VIRTUAL Y TELEFONICO, REALIZANDO SEGUIMIENTO Y GESTION EN LOS PROCESOS Y TRANSACCIONES QUE SE GENERAN POR LOS USUARIOS, SUSCRIPTORES Y CLIENTES EN LOS SERVICIOS DE ENERGIA, ACUEDUCTO, ALCANTARILLADO Y TELECOMUNICACIONES</t>
  </si>
  <si>
    <t>600-IP-0217-2025</t>
  </si>
  <si>
    <t>600-PS-0257-2025</t>
  </si>
  <si>
    <t>HAROLD STEVEN AGUILAR PERLAZA</t>
  </si>
  <si>
    <t>600-IP-0166-2025</t>
  </si>
  <si>
    <t>600-PS-0245-2025</t>
  </si>
  <si>
    <t>GUSTAVO ADOLFO SERRANO MUÑOZ</t>
  </si>
  <si>
    <t>PRESTAR SERVICIOS PROFESIONALES DE APOYO A LA UNIDAD DE ATENCION A OTROS CANALES EN SUS DIFERENTES MEDIOS DE ATENCION PERSONALIZADO, VIRTUAL Y TELEFONICO, REALIZANDO SEGUIMIENTO Y GESTION EN LOS PROCESOS Y TRANSACCIONES QUE SE GENERAN POR LOS USUARIOS, SUSCRIPTORES Y CLIENTES EN LOS SERVICIOS DE ENERGIA, ACUEDUCTO, ALCANTARILLADO Y TELECOMUNICACIONES</t>
  </si>
  <si>
    <t>600-IP-0139-2025</t>
  </si>
  <si>
    <t>600-PS-0259-2025</t>
  </si>
  <si>
    <t>NEFER  AMU MOLINA</t>
  </si>
  <si>
    <t>600-IP-0167-2025</t>
  </si>
  <si>
    <t>600-PS-0247-2025</t>
  </si>
  <si>
    <t>ISABEL TORRES HURTADO</t>
  </si>
  <si>
    <t>600-IP-0158-2025</t>
  </si>
  <si>
    <t>600-PS-0231-2025</t>
  </si>
  <si>
    <t>CRISTHIAN FABIAN LUNA ROJAS</t>
  </si>
  <si>
    <t>600-IP-0201-2025</t>
  </si>
  <si>
    <t>600-PS-0249-2025</t>
  </si>
  <si>
    <t>DANIELA SANTANA ESPINOSA</t>
  </si>
  <si>
    <t>600-IP-0159-2025</t>
  </si>
  <si>
    <t>600-PS-0233-2025</t>
  </si>
  <si>
    <t>DAYVER FERNANDO ZAMORA APARICIO</t>
  </si>
  <si>
    <t>600-IP-0160-2025</t>
  </si>
  <si>
    <t>600-PS-0235-2025</t>
  </si>
  <si>
    <t>YINETH CLARIZA CAMPO GARCIA</t>
  </si>
  <si>
    <t>600-IP-0163-2025</t>
  </si>
  <si>
    <t>600-PS-0236-2025</t>
  </si>
  <si>
    <t>CATHERINE CAICEDO MARMOLEJO</t>
  </si>
  <si>
    <t>600-IP-0204-2025</t>
  </si>
  <si>
    <t>600-PS-0252-2025</t>
  </si>
  <si>
    <t>MAIRA ALEJANDRA CUELLAR BANDERAS</t>
  </si>
  <si>
    <t>600-IP-0165-2025</t>
  </si>
  <si>
    <t>600-PS-0243-2025</t>
  </si>
  <si>
    <t>ERCILIA VANESSA MENDEZ FLOREZ</t>
  </si>
  <si>
    <t>600-IP-0153-2025</t>
  </si>
  <si>
    <t>600-PS-0225-2025</t>
  </si>
  <si>
    <t>AILEN SAMIRA POSSU CAICEDO</t>
  </si>
  <si>
    <t>ALEXANDRA ECHEVERRY ECHEVERRY</t>
  </si>
  <si>
    <t>600-IP-0154-2025</t>
  </si>
  <si>
    <t>600-PS-0227-2025</t>
  </si>
  <si>
    <t>NIDIA MURCIA SEGURA</t>
  </si>
  <si>
    <t>600-IP-0179-2025</t>
  </si>
  <si>
    <t>600-PS-0226-2025</t>
  </si>
  <si>
    <t>KAREN ALEXANDRA CARABALI CIFUENTES</t>
  </si>
  <si>
    <t>600-IP-0180-2025</t>
  </si>
  <si>
    <t>600-PS-0228-2025</t>
  </si>
  <si>
    <t>FABER MAURICIO JAMBO FERNANDEZ</t>
  </si>
  <si>
    <t>PRESTACION DE SERVICIOS DE APOYO EN LA GESTION DE LA UNIDAD DE ATENCION OTROS CANALES EN EL PROCESO DE ATENCION PERSONALIZADA INCLUYENDO LAS ACTIVIDADES DERIVADAS DE LA PRESTACION DE LOS SERVICIOS PUBLICOS DOMICILIARIOS, NO DOMICILIARIOS, Y SUS ACTIVIDADES COMPLEMENTARIAS E INHERENTES</t>
  </si>
  <si>
    <t>600-IP-0181-2025</t>
  </si>
  <si>
    <t>600-PS-0229-2025</t>
  </si>
  <si>
    <t>GINNA DARLIN CARABALI BEDOYA</t>
  </si>
  <si>
    <t>PRESTACION DE SERVICIOS PROFESIONALES COMO APOYO EN LA PROYECCION DE LAS RESPUESTAS A LOS DERECHOS DE PETICION QUE SE REGISTREN EN LA UNIDAD DE OTROS CANALES, QUE TENGAN QUE VER CON EL CONTRATO DE CONDICIONES UNIFORMES.</t>
  </si>
  <si>
    <t>600-IP-0083-2025</t>
  </si>
  <si>
    <t>600-PS-0195-2025</t>
  </si>
  <si>
    <t>EDGAR DAVID GOMEZ HOYOS</t>
  </si>
  <si>
    <t>ETHEL WILMA RAMIREZ ROJAS</t>
  </si>
  <si>
    <t>PRESTACION DE SERVICIOS COMO APOYO A LA GESTION DOCUMENTAL DE LA UNIDAD DE ATENCION ESCRITA.</t>
  </si>
  <si>
    <t>600-IP-0084-2025</t>
  </si>
  <si>
    <t>600-PS-0196-2025</t>
  </si>
  <si>
    <t>EDGAR RIVAS LOZANO</t>
  </si>
  <si>
    <t>PRESTACION DE SERVICIOS PROFESIONALES COMO APOYO EN LA PROYECCION DE LAS RESPUESTAS A LOS DERECHOS DE PETICION QUE SE REGISTREN EN LA UNIDAD DE OTROS CANALES, QUE TENGAN QUE VER CON EL CONTRATO DE CONDICIONES UNIFORMES</t>
  </si>
  <si>
    <t>600-IP-0085-2025</t>
  </si>
  <si>
    <t>600-PS-0197-2025</t>
  </si>
  <si>
    <t>EDILMA ISABEL JIMENEZ AVILA</t>
  </si>
  <si>
    <t>600-IP-0086-2025</t>
  </si>
  <si>
    <t>600-PS-0198-2025</t>
  </si>
  <si>
    <t xml:space="preserve">ELEONORA ALZATE CORTEZ </t>
  </si>
  <si>
    <t>PRESTACION DE SERVICIOS PROFESIONALES ESPECIALIZADOS COMO APOYO ADMINISTRATIVO A LA UNIDAD DE ATENCION ESCRITA, AREA DE CUMPLIMIENTO</t>
  </si>
  <si>
    <t>600-IP-0098-2025</t>
  </si>
  <si>
    <t>600-PS-0205-2025</t>
  </si>
  <si>
    <t>JUAN SEBASTIAN REINA HENAO</t>
  </si>
  <si>
    <t>PRESTAR SERVICIOS DE APOYO A LA UNIDAD DE ATENCION OTROS CANALES DE LA GERENCIA DE AREA COMERCIAL Y GESTION AL CLIENTE DE LAS EMPRESAS MUNICIPALES DE CALI EICE E.S.P, REALIZANDO LA GESTION DOCUMENTAL DE LOS ARCHIVOS QUE SOPORTAN LAS SOLICITUDES, TRAMITES, VENTAS, FINANCIACIONES Y PQRS REALIZADOS POR LOS USUARIOS, SUSCRIPTORES Y CLIENTES EN LOS CANALES DE ATENCION</t>
  </si>
  <si>
    <t>600-IP-0199-2025</t>
  </si>
  <si>
    <t>600-PS-0244-2025</t>
  </si>
  <si>
    <t>PABLO VALENCIA REINA</t>
  </si>
  <si>
    <t>600-IP-0202-2025</t>
  </si>
  <si>
    <t>600-PS-0310-2025</t>
  </si>
  <si>
    <t>MARIA ALEJANDRA ASTORQUIZA VITERI</t>
  </si>
  <si>
    <t>600-IP-0150-2025</t>
  </si>
  <si>
    <t>600-PS-0300-2025</t>
  </si>
  <si>
    <t xml:space="preserve">MARYURYS VALENCIA DELGADO  </t>
  </si>
  <si>
    <t>600-IP-0200-2025</t>
  </si>
  <si>
    <t>600-PS-0246-2025</t>
  </si>
  <si>
    <t>JOHN STEVEN ROMERO OSPINA</t>
  </si>
  <si>
    <t>600-IP-0157-2025</t>
  </si>
  <si>
    <t>600-PS-0230-2025</t>
  </si>
  <si>
    <t>LUZ MIRIAM LOAIZA</t>
  </si>
  <si>
    <t>600-IP-0148-2025</t>
  </si>
  <si>
    <t>600-PS-0222-2025</t>
  </si>
  <si>
    <t>ALEXANDRA NUÑEZ CUERO</t>
  </si>
  <si>
    <t>600-IP-0149-2025</t>
  </si>
  <si>
    <t>600-PS-0223-2025</t>
  </si>
  <si>
    <t>LEIDY TATIANA ESPINOSA CANO</t>
  </si>
  <si>
    <t>600-IP-0152-2025</t>
  </si>
  <si>
    <t>600-PS-0224-2025</t>
  </si>
  <si>
    <t>JUAN MANUEL AGUILAR ARROYO</t>
  </si>
  <si>
    <t>LUZ MARY GUERRERO MONTOYA</t>
  </si>
  <si>
    <t>600-IP-0174-2025</t>
  </si>
  <si>
    <t>600-PS-0255-2025</t>
  </si>
  <si>
    <t>JUAN DAVID GIRON CASTAÑO</t>
  </si>
  <si>
    <t>600-IP-0147-2025</t>
  </si>
  <si>
    <t>600-PS-0264-2025</t>
  </si>
  <si>
    <t>ALFREDO RODRIGUEZ CARRILLO</t>
  </si>
  <si>
    <t>600-IP-0175-2025</t>
  </si>
  <si>
    <t>600-PS-0256-2025</t>
  </si>
  <si>
    <t>CESAR AUGUSTO POSSO BEDOYA</t>
  </si>
  <si>
    <t>600-IP-0151-2025</t>
  </si>
  <si>
    <t>600-PS-0266-2025</t>
  </si>
  <si>
    <t>YERALDIN FERNANDEZ ARBOLEDA</t>
  </si>
  <si>
    <t>600-IP-0176-2025</t>
  </si>
  <si>
    <t>600-PS-0258-2025</t>
  </si>
  <si>
    <t>RAFAEL ALONSO SANCHEZ VELEZ</t>
  </si>
  <si>
    <t>600-IP-0182-2025</t>
  </si>
  <si>
    <t>600-PS-0232-2025</t>
  </si>
  <si>
    <t>PAUBLA ANDREA CASTRO ZUÑIGA</t>
  </si>
  <si>
    <t>600-IP-0155-2025</t>
  </si>
  <si>
    <t>600-PS-0268-2025</t>
  </si>
  <si>
    <t>LUIS FERNANDO VALENCIA MAYOR</t>
  </si>
  <si>
    <t>600-IP-0183-2025</t>
  </si>
  <si>
    <t>600-PS-0302-2025</t>
  </si>
  <si>
    <t>DIANA PATRICIA MEJIA GALLEGO</t>
  </si>
  <si>
    <t>600-IP-0156-2025</t>
  </si>
  <si>
    <t>600-PS-0269-2025</t>
  </si>
  <si>
    <t>ESTHER KARIME OSORIO</t>
  </si>
  <si>
    <t>600-IP-0186-2025</t>
  </si>
  <si>
    <t>600-PS-0237-2025</t>
  </si>
  <si>
    <t>SANDRA PATRICIA NARANJO MURCIA</t>
  </si>
  <si>
    <t xml:space="preserve">GISELA NEFER RADA LOZANO </t>
  </si>
  <si>
    <t>600-IP-0161-2025</t>
  </si>
  <si>
    <t>600-PS-0271-2025</t>
  </si>
  <si>
    <t>ANA CAROLINA ROLDAN ROMERO</t>
  </si>
  <si>
    <t>600-IP-0187-2025</t>
  </si>
  <si>
    <t>600-PS-0238-2025</t>
  </si>
  <si>
    <t>ROSA DEIDAMIA CORTES CUELLAR</t>
  </si>
  <si>
    <t>600-IP-0190-2025</t>
  </si>
  <si>
    <t>600-PS-0239-2025</t>
  </si>
  <si>
    <t>ALEXANDRA HERRERA PALACIOS</t>
  </si>
  <si>
    <t>GISELA NEFER RADA LOZANO</t>
  </si>
  <si>
    <t>600-IP-0197-2025</t>
  </si>
  <si>
    <t>600-PS-0240-2025</t>
  </si>
  <si>
    <t>KATHERINE QIUINTERO VILLANUEVA</t>
  </si>
  <si>
    <t>RUBEN DARIO LIEVANO CAICEDO</t>
  </si>
  <si>
    <t>600-IP-0162-2025</t>
  </si>
  <si>
    <t>600-PS-0272-2025</t>
  </si>
  <si>
    <t>ANA ISABEL TRUQUE ZARATE</t>
  </si>
  <si>
    <t>600-IP-0198-2025</t>
  </si>
  <si>
    <t>600-PS-0241-2025</t>
  </si>
  <si>
    <t xml:space="preserve">CRISTIAN ORTIZ ROJAS </t>
  </si>
  <si>
    <t>600-IP-0218-2025</t>
  </si>
  <si>
    <t>600-PS-0276-2025</t>
  </si>
  <si>
    <t>SOFIA MILENA JIMENEZ LEUDO</t>
  </si>
  <si>
    <t xml:space="preserve">DONNEY LOPEZ ARAUJO </t>
  </si>
  <si>
    <t>PRESTACION DE SERVICIOS COMO APOYO A LA GESTION DE LA UNIDAD DE PLANEACION Y CONTROL COMERCIAL ACTUALIZACION DEL NUMERO PREDIAL NACIONAL.</t>
  </si>
  <si>
    <t>600-IP-0177-2025</t>
  </si>
  <si>
    <t>600-PS-0278-2025</t>
  </si>
  <si>
    <t>YEINY LISSETHE SALAZAR RIVAS</t>
  </si>
  <si>
    <t>600-IP-0189-2025</t>
  </si>
  <si>
    <t>600-PS-0309-2025</t>
  </si>
  <si>
    <t>JENIFFER ROBLES MARTINEZ</t>
  </si>
  <si>
    <t>PRESTACION DE SERVICIOS PROFESIONALES DE APOYO EN LA GESTION DE LA UNIDAD DE ATENCION OTROS CANALES  CALIDAD DE DATOS DE LA GERENCIA DE AREA COMERCIAL Y GESTION AL CLIENTE</t>
  </si>
  <si>
    <t>600-IP-0213-2025</t>
  </si>
  <si>
    <t>600-PS-0307-2025</t>
  </si>
  <si>
    <t>EDGAR AUGUSTO LIZARAZO MANCIPE</t>
  </si>
  <si>
    <t>600-IP-0209-2025</t>
  </si>
  <si>
    <t>600-PS-0293-2025</t>
  </si>
  <si>
    <t>ANA LIA PEREZ VENTE</t>
  </si>
  <si>
    <t>PRESTAR SERVICIOS DE APOYO Y ACOMPAÑAMIENTO A LA UNIDAD DE ATENCION OTROS CANALES DE LA GERENCIA DE AREA COMERCIAL Y GESTION AL CLIENTE, EN LA GESTION DE IDENTIFICACION Y REGISTRO DE CUENTAS</t>
  </si>
  <si>
    <t>600-IP-0178-2025</t>
  </si>
  <si>
    <t>600-PS-0280-2025</t>
  </si>
  <si>
    <t xml:space="preserve">LINA ROCIO ECHEVERRY SOLIS </t>
  </si>
  <si>
    <t>600-IP-0208-2025</t>
  </si>
  <si>
    <t>600-PS-0292-2025</t>
  </si>
  <si>
    <t>JUAN ESTEBAN NARANJO SOTO</t>
  </si>
  <si>
    <t>600-IP-0205-2025</t>
  </si>
  <si>
    <t>600-PS-0291-2025</t>
  </si>
  <si>
    <t>DANIELA HERRERA TORRES</t>
  </si>
  <si>
    <t>600-IP-0188-2025</t>
  </si>
  <si>
    <t>600-PS-0282-2025</t>
  </si>
  <si>
    <t>LUIS HERNANDO SERRANO</t>
  </si>
  <si>
    <t>PRESTACION DE SERVICIOS DE APOYO A LA GESTION DE LA UNIDAD DE ATENCION OTROS CANALES DE LA GERENCIA DE AREA COMERCIAL Y GESTION AL CLIENTE DE LAS EMPRESAS MUNICIPALES DE CALI  EMCALI E.I.C.E. E.S.P., EN EL PROCESO DE ATENCION PERSONALIZADA Y SUS ACTIVIDADES COMPLEMENTARIAS.</t>
  </si>
  <si>
    <t>600-IP-0203-2025</t>
  </si>
  <si>
    <t>600-PS-0290-2025</t>
  </si>
  <si>
    <t>INGRID MERCEDES BUSTOS</t>
  </si>
  <si>
    <t>PRESTACION DE SERVICIOS DE APOYO Y ACOMPAÑAMIENTO EN LA GESTION DE LA UNIDAD DE ATENCION OTROS CANALES  CALIDAD DE DATOS DE LA GERENCIA DE AREA COMERCIAL Y GESTION AL CLIENTE</t>
  </si>
  <si>
    <t>600-IP-0196-2025</t>
  </si>
  <si>
    <t>600-PS-0306-2025</t>
  </si>
  <si>
    <t>JESUS SAID PAEZ SEPULVEDA</t>
  </si>
  <si>
    <t>600-IP-0191-2025</t>
  </si>
  <si>
    <t>600-PS-0284-2025</t>
  </si>
  <si>
    <t>YAMILETH RENGIFO GARCIA</t>
  </si>
  <si>
    <t>600-IP-0195-2025</t>
  </si>
  <si>
    <t>600-PS-0289-2025</t>
  </si>
  <si>
    <t xml:space="preserve">MARIA SCHIRLEY RESTREPO HERNANDEZ </t>
  </si>
  <si>
    <t>600-IP-0194-2025</t>
  </si>
  <si>
    <t>600-PS-0287-2025</t>
  </si>
  <si>
    <t xml:space="preserve">MILENA MOLINA PALADINES </t>
  </si>
  <si>
    <t>600-IP-0193-2025</t>
  </si>
  <si>
    <t>600-PS-0285-2025</t>
  </si>
  <si>
    <t xml:space="preserve">SERGIO ANDRES ROJAS RODRGUEZ </t>
  </si>
  <si>
    <t>600-IP-0219-2025</t>
  </si>
  <si>
    <t>600-PS-0304-2025</t>
  </si>
  <si>
    <t xml:space="preserve">BRAYAN ERNESTO PARRA CARMONA </t>
  </si>
  <si>
    <t>600-IP-0018-2025</t>
  </si>
  <si>
    <t>600-PS-0120-2025</t>
  </si>
  <si>
    <t>600-IP-0143-2025</t>
  </si>
  <si>
    <t>600-PS-0260-2025</t>
  </si>
  <si>
    <t>ANGEL ANDRES ORTEGA RAMIREZ</t>
  </si>
  <si>
    <t>600-IP-0009-2025</t>
  </si>
  <si>
    <t>600-PS-0113-2025</t>
  </si>
  <si>
    <t>ALEXANDER RIASCOS TORRES</t>
  </si>
  <si>
    <t>600-IP-0010-2025</t>
  </si>
  <si>
    <t>600-PS-0114-2025</t>
  </si>
  <si>
    <t>600-IP-0011-2025</t>
  </si>
  <si>
    <t>600-PS-0115-2025</t>
  </si>
  <si>
    <t>ALEX RAMIRO SANTACRUZ PAREDES</t>
  </si>
  <si>
    <t>600-IP-0013-2025</t>
  </si>
  <si>
    <t>600-PS-0116-2025</t>
  </si>
  <si>
    <t>CARLOS ARTURO BARON CAVIEDES</t>
  </si>
  <si>
    <t>600-IP-0015-2025</t>
  </si>
  <si>
    <t>600-PS-0117-2025</t>
  </si>
  <si>
    <t>CAROLINA HOYOS ARANGO</t>
  </si>
  <si>
    <t>PRESTACION DE SERVICIOS PROFESIONALES COMO SOPORTE A LAS ACTIVIDADES DE PLANEACION, EJECUCION, VERIFICACION Y TOMA DE ACCIONES RELACIONADAS CON LA GESTION DE LA ESTRATEGIA COMERCIAL Y DE SERVICIO AL CLIENTE</t>
  </si>
  <si>
    <t>600-IP-0003-2025</t>
  </si>
  <si>
    <t>600-PS-0069-2025</t>
  </si>
  <si>
    <t>BEATRIZ EMILIA SALAZAR CORRALES</t>
  </si>
  <si>
    <t xml:space="preserve">ANA ISABEL GARCIA RAMIREZ </t>
  </si>
  <si>
    <t>600-IP-0019-2025</t>
  </si>
  <si>
    <t>600-PS-0121-2025</t>
  </si>
  <si>
    <t>CRISTHIAN DAVID GARCIA ARANGO</t>
  </si>
  <si>
    <t>600-IP-0020-2025</t>
  </si>
  <si>
    <t>600-PS-0122-2025</t>
  </si>
  <si>
    <t>600-IP-0021-2025</t>
  </si>
  <si>
    <t>600-PS-0123-2025</t>
  </si>
  <si>
    <t>600-IP-0022-2025</t>
  </si>
  <si>
    <t>600-PS-0124-2025</t>
  </si>
  <si>
    <t>600-IP-0023-2025</t>
  </si>
  <si>
    <t>600-PS-0125-2025</t>
  </si>
  <si>
    <t>DIEGO ARMANDO MUNEVAR FRANCO</t>
  </si>
  <si>
    <t>600-IP-0024-2025</t>
  </si>
  <si>
    <t>600-PS-0126-2025</t>
  </si>
  <si>
    <t>ERIKA JULIETH HUERTAS RAMIREZ</t>
  </si>
  <si>
    <t>600-IP-0025-2025</t>
  </si>
  <si>
    <t>600-PS-0127-2025</t>
  </si>
  <si>
    <t>600-IP-0032-2025</t>
  </si>
  <si>
    <t>600-PS-0132-2025</t>
  </si>
  <si>
    <t>JUAN DAVID COBO MARMOLEJO</t>
  </si>
  <si>
    <t>600-IP-0033-2025</t>
  </si>
  <si>
    <t>600-PS-0133-2025</t>
  </si>
  <si>
    <t>JUAN MANUEL ERAZO FERNANDEZ</t>
  </si>
  <si>
    <t>600-IP-0034-2025</t>
  </si>
  <si>
    <t>600-PS-0134-2025</t>
  </si>
  <si>
    <t>JUNIOR ALEXANDER RIASCOS PONCE</t>
  </si>
  <si>
    <t>600-IP-0035-2025</t>
  </si>
  <si>
    <t>600-PS-0135-2025</t>
  </si>
  <si>
    <t>LINDA ROSSE GARZON ROCHA</t>
  </si>
  <si>
    <t>600-IP-0036-2025</t>
  </si>
  <si>
    <t>600-PS-0136-2025</t>
  </si>
  <si>
    <t>600-IP-0037-2025</t>
  </si>
  <si>
    <t>600-PS-0137-2025</t>
  </si>
  <si>
    <t>600-IP-0016-2025</t>
  </si>
  <si>
    <t>600-PS-0118-2025</t>
  </si>
  <si>
    <t>CAROLINA VILLEGAS SALAZAR</t>
  </si>
  <si>
    <t>600-IP-0026-2025</t>
  </si>
  <si>
    <t>600-PS-0128-2025</t>
  </si>
  <si>
    <t>600-IP-0027-2025</t>
  </si>
  <si>
    <t>600-PS-0129-2025</t>
  </si>
  <si>
    <t>600-IP-0017-2025</t>
  </si>
  <si>
    <t>600-PS-0119-2025</t>
  </si>
  <si>
    <t>600-IP-0028-2025</t>
  </si>
  <si>
    <t>600-PS-0130-2025</t>
  </si>
  <si>
    <t>FRANCY HELENA FAJARDO COGUA</t>
  </si>
  <si>
    <t>600-IP-0030-2025</t>
  </si>
  <si>
    <t>600-PS-0131-2025</t>
  </si>
  <si>
    <t>600-IP-0039-2025</t>
  </si>
  <si>
    <t>600-PS-0138-2025</t>
  </si>
  <si>
    <t>600-IP-0040-2025</t>
  </si>
  <si>
    <t>600-PS-0139-2025</t>
  </si>
  <si>
    <t>PAOLA ANDREA SACOTTO ZUÑIGA</t>
  </si>
  <si>
    <t>600-IP-0041-2025</t>
  </si>
  <si>
    <t>600-PS-0140-2025</t>
  </si>
  <si>
    <t>600-IP-0042-2025</t>
  </si>
  <si>
    <t>600-PS-0141-2025</t>
  </si>
  <si>
    <t>600-IP-0044-2025</t>
  </si>
  <si>
    <t>600-PS-0143-2025</t>
  </si>
  <si>
    <t>WALTER JONAS CARREÑO RUIZ</t>
  </si>
  <si>
    <t>600-IP-0045-2025</t>
  </si>
  <si>
    <t>600-PS-0144-2025</t>
  </si>
  <si>
    <t>YAISA MARIAM RODRIGUEZ QUINTANA</t>
  </si>
  <si>
    <t>600-IP-0046-2025</t>
  </si>
  <si>
    <t>600-PS-0145-2025</t>
  </si>
  <si>
    <t>YHON JAIRO MARTINEZ TOQUICA</t>
  </si>
  <si>
    <t>600-IP-0014-2025</t>
  </si>
  <si>
    <t>600-PS-0146-2025</t>
  </si>
  <si>
    <t>600-IP-0029-2025</t>
  </si>
  <si>
    <t>600-PS-0147-2025</t>
  </si>
  <si>
    <t>GEIGY ANDREA GONGORA SANTANA</t>
  </si>
  <si>
    <t>600-IP-0043-2025</t>
  </si>
  <si>
    <t>600-PS-0142-2025</t>
  </si>
  <si>
    <t>TITO EDUARDO DELGADO MAYORGA</t>
  </si>
  <si>
    <t>600-IP-0031-2025</t>
  </si>
  <si>
    <t>600-PS-0148-2025</t>
  </si>
  <si>
    <t>600-IP-0008-2025</t>
  </si>
  <si>
    <t>MARIA CAMILA ROMERO PATIÑO</t>
  </si>
  <si>
    <t>600-IP-0075-2025</t>
  </si>
  <si>
    <t>600-PS-0160-2025</t>
  </si>
  <si>
    <t>COLOMBIA MARTINEZ ANACONA</t>
  </si>
  <si>
    <t>600-IP-0110-2025</t>
  </si>
  <si>
    <t>600-PS-0161-2025</t>
  </si>
  <si>
    <t>MARICEL GALLEGO GALEANO</t>
  </si>
  <si>
    <t>600-IP-0112-2025</t>
  </si>
  <si>
    <t>600-PS-0162-2025</t>
  </si>
  <si>
    <t>MARY LUZ ORDOÑEZ GARCIA</t>
  </si>
  <si>
    <t>600-IP-0113-2025</t>
  </si>
  <si>
    <t>600-PS-0163-2025</t>
  </si>
  <si>
    <t>MATEO ANDRES HOLGUIN GUAPACHA</t>
  </si>
  <si>
    <t>600-IP-0114-2025</t>
  </si>
  <si>
    <t>600-PS-0164-2025</t>
  </si>
  <si>
    <t>MAYRA ALEJANDRA MENESES HOYOS</t>
  </si>
  <si>
    <t>PRESTACION DE SERVICIOS COMO APOYO A LA GESTION DE NOTIFICACIONES ESCRITAS Y VIRTUALES DE LA UNIDAD DE ATENCION ESCRITA.</t>
  </si>
  <si>
    <t>600-IP-0115-2025</t>
  </si>
  <si>
    <t>600-PS-0165-2025</t>
  </si>
  <si>
    <t>MILDRED LILIANA PEREZ CASTRO</t>
  </si>
  <si>
    <t>600-IP-0116-2025</t>
  </si>
  <si>
    <t>600-PS-0166-2025</t>
  </si>
  <si>
    <t>MONICA ANDREA GARCIA CORDOBA</t>
  </si>
  <si>
    <t>600-IP-0117-2025</t>
  </si>
  <si>
    <t>600-PS-0167-2025</t>
  </si>
  <si>
    <t>MONICA VELASCO SABID</t>
  </si>
  <si>
    <t>600-IP-0120-2025</t>
  </si>
  <si>
    <t>600-PS-0168-2025</t>
  </si>
  <si>
    <t>PABLO ANDRES CASARAN HURTADO</t>
  </si>
  <si>
    <t>600-IP-0122-2025</t>
  </si>
  <si>
    <t>600-PS-0169-2025</t>
  </si>
  <si>
    <t>RONALDO VALENCIA VIDAL</t>
  </si>
  <si>
    <t>600-IP-0123-2025</t>
  </si>
  <si>
    <t>600-PS-0170-2025</t>
  </si>
  <si>
    <t>GUAPACHA GUARNIZO SANDRA LILIANA</t>
  </si>
  <si>
    <t>PRESTACION DE SERVICIOS TECNICOS COMO APOYO EN LA PROYECCION DE LAS RESPUESTAS A LOS DERECHOS DE PETICION QUE SE REGISTREN EN LA UNIDAD DE OTROS CANALES, QUE TENGAN QUE VER CON EL CONTRATO DE CONDICIONES UNIFORMES</t>
  </si>
  <si>
    <t>600-IP-0126-2025</t>
  </si>
  <si>
    <t>600-PS-0171-2025</t>
  </si>
  <si>
    <t>VALERIA GOMEZ RIAÑO</t>
  </si>
  <si>
    <t>600-IP-0128-2025</t>
  </si>
  <si>
    <t>600-PS-0172-2025</t>
  </si>
  <si>
    <t>VICTOR MANUEL GALVIS RUIZ</t>
  </si>
  <si>
    <t>600-IP-0129-2025</t>
  </si>
  <si>
    <t>600-PS-0173-2025</t>
  </si>
  <si>
    <t>CRUZ CISNEROS VIVIANA</t>
  </si>
  <si>
    <t>600-IP-0130-2025</t>
  </si>
  <si>
    <t>600-PS-0174-2025</t>
  </si>
  <si>
    <t>YANETH GRIJALBA FERNANDEZ</t>
  </si>
  <si>
    <t>600-IP-0132-2025</t>
  </si>
  <si>
    <t>600-PS-0176-2025</t>
  </si>
  <si>
    <t>YONATAN JAIMES TIQUE</t>
  </si>
  <si>
    <t>600-IP-0133-2025</t>
  </si>
  <si>
    <t>600-PS-0177-2025</t>
  </si>
  <si>
    <t>ZAMIR HERNAN MENESES MUÑOZ</t>
  </si>
  <si>
    <t>PRESTACION DE SERVICIOS DE APOYO PROFESIONAL EN LA PROYECCION DE LAS RESPUESTAS A LOS DERECHOS DE PETICION QUE SE REGISTREN EN LA UNIDAD DE OTROS CANALES, QUE TENGAN QUE VER CON EL CONTRATO DE CONDICIONES UNIFORMES.</t>
  </si>
  <si>
    <t>600-IP-0068-2025</t>
  </si>
  <si>
    <t>600-PS-0185-2025</t>
  </si>
  <si>
    <t>ALEJANDRO VILLAY PEREIRA</t>
  </si>
  <si>
    <t>600-IP-0070-2025</t>
  </si>
  <si>
    <t>600-PS-0186-2025</t>
  </si>
  <si>
    <t>ANGELA MARIA ARAGON ORDOÑEZ</t>
  </si>
  <si>
    <t>PRESTACION DE SERVICIOS COMO APOYO A LA GESTION DEL AREA ADMINISTRATIVA DE LA UNIDAD DE ATENCION ESCRITA</t>
  </si>
  <si>
    <t>600-IP-0072-2025</t>
  </si>
  <si>
    <t>600-PS-0187-2025</t>
  </si>
  <si>
    <t>ANNY MICHELLE CEPEDA BENAVIDES</t>
  </si>
  <si>
    <t>600-IP-0073-2025</t>
  </si>
  <si>
    <t>600-PS-0188-2025</t>
  </si>
  <si>
    <t>CARMEN AMELIA IMUES ACOSTA</t>
  </si>
  <si>
    <t>600-IP-0131-2025</t>
  </si>
  <si>
    <t>600-PS-0175-2025</t>
  </si>
  <si>
    <t>YANETH MARCELA ANGULO VIVEROS</t>
  </si>
  <si>
    <t>600-IP-0074-2025</t>
  </si>
  <si>
    <t>600-PS-0189-2025</t>
  </si>
  <si>
    <t>CAROLINA HINCAPIE GARCIA</t>
  </si>
  <si>
    <t>600-IP-0078-2025</t>
  </si>
  <si>
    <t>600-PS-0192-2025</t>
  </si>
  <si>
    <t xml:space="preserve">DAVID PERDONOMO QUITERO </t>
  </si>
  <si>
    <t>600-IP-0079-2025</t>
  </si>
  <si>
    <t>600-PS-0193-2025</t>
  </si>
  <si>
    <t>DERLY AMPARO MUÑOZ MUÑOZ</t>
  </si>
  <si>
    <t>600-IP-0076-2025</t>
  </si>
  <si>
    <t>600-PS-0190-2025</t>
  </si>
  <si>
    <t>CRISTIAN FABIAN BURITICA HERRERA</t>
  </si>
  <si>
    <t>PRESTACION DE SERVICIOS PROFESIONALES COMO APOYO A LA GESTION EN EL AREA DE NOTIFICACION Y ARCHIVO DE LA UNIDAD DE ATENCION ESCRITA.</t>
  </si>
  <si>
    <t>600-IP-0077-2025</t>
  </si>
  <si>
    <t>600-PS-0191-2025</t>
  </si>
  <si>
    <t xml:space="preserve">DANNY ALEXANDER MARTINEZ              </t>
  </si>
  <si>
    <t>600-IP-0080-2025</t>
  </si>
  <si>
    <t>600-PS-0194-2025</t>
  </si>
  <si>
    <t>DIANA PATRICIA CORREA PALACIOS</t>
  </si>
  <si>
    <t>PRESTACION DE SERVICIOS PROFESIONALES COMO APOYO A LA GESTION DOCUMENTAL DE LA UNIDAD DE ATENCION ESCRITA.</t>
  </si>
  <si>
    <t>600-IP-0088-2025</t>
  </si>
  <si>
    <t>600-PS-0199-2025</t>
  </si>
  <si>
    <t>FERNANDO ANTONIO GUTIERREZ CRUZ</t>
  </si>
  <si>
    <t>PRESTACION DE SERVICIOS PROFESIONALES ESPECIALIZADOS COMO APOYO A LA SUPERVISION DE LOS CONTRATOS DE PERSONA NATURAL Y COORDINACION DE LAS  ACTIVIDADES ADMINISTRATIVAS DE LA UNIDAD DE ATENCION ESCRITA.</t>
  </si>
  <si>
    <t>600-IP-0090-2025</t>
  </si>
  <si>
    <t>600-PS-0200-2025</t>
  </si>
  <si>
    <t>HECTOR FABIO SIERRA GOMEZ</t>
  </si>
  <si>
    <t>600-IP-0100-2025</t>
  </si>
  <si>
    <t>600-PS-0206-2025</t>
  </si>
  <si>
    <t>KEIR MILNER CHARRIA GARCIA</t>
  </si>
  <si>
    <t>PRESTACION DE SERVICIOS TECNICOS COMO APOYO A LA GESTION DOCUMENTAL DE LA UNIDAD DE ATENCION ESCRITA.</t>
  </si>
  <si>
    <t>600-IP-0103-2025</t>
  </si>
  <si>
    <t>600-PS-0207-2025</t>
  </si>
  <si>
    <t>LAURA CATALINA OVIEDO ARRIETA</t>
  </si>
  <si>
    <t>600-IP-0105-2025</t>
  </si>
  <si>
    <t>600-PS-0208-2025</t>
  </si>
  <si>
    <t>LUISA  MARIA LOPEZ CAICEDO</t>
  </si>
  <si>
    <t>600-IP-0106-2025</t>
  </si>
  <si>
    <t>600-PS-0209-2025</t>
  </si>
  <si>
    <t>OCHOA ESCOBAR MARGARITA MARIA</t>
  </si>
  <si>
    <t>PRESTACION DE SERVICIOS DE APOYO PROFESIONAL EN LA GESTION INTEGRAL DEL REPARTO DE LOS DERECHOS DE PETICION RECIBIDOS POR LA ENTIDAD, POR TODOS LOS CANALES DISPONIBLES, EN LA UNIDAD DE ATENCION ESCRITA.</t>
  </si>
  <si>
    <t>600-IP-0108-2025</t>
  </si>
  <si>
    <t>600-PS-0210-2025</t>
  </si>
  <si>
    <t>MARIA EUGENIA HERRERA OROBIO</t>
  </si>
  <si>
    <t>600-IP-0109-2025</t>
  </si>
  <si>
    <t>600-PS-0211-2025</t>
  </si>
  <si>
    <t>MARIA FERNANDA DONCEL FIGUEROA</t>
  </si>
  <si>
    <t>600-IP-0111-2025</t>
  </si>
  <si>
    <t>600-PS-0212-2025</t>
  </si>
  <si>
    <t>MARIO FERNANDO VARGAS VELASCO</t>
  </si>
  <si>
    <t>600-IP-0119-2025</t>
  </si>
  <si>
    <t>600-PS-0213-2025</t>
  </si>
  <si>
    <t>VIDAL COLLAZOS OSCAR ANTONIO</t>
  </si>
  <si>
    <t>600-IP-0087-2025</t>
  </si>
  <si>
    <t>600-PS-0218-2025</t>
  </si>
  <si>
    <t>ESPERANZA CECILIA MURGUEITIO CARDOZO</t>
  </si>
  <si>
    <t>600-IP-0140-2025</t>
  </si>
  <si>
    <t>600-PS-0219-2025</t>
  </si>
  <si>
    <t>MIGUEL ANGEL LIEVANO CAICEDO</t>
  </si>
  <si>
    <t>600-IP-0141-2025</t>
  </si>
  <si>
    <t>600-PS-0220-2025</t>
  </si>
  <si>
    <t>CARLOS ANDRES HENAO HERNANDEZ</t>
  </si>
  <si>
    <t>600-IP-0142-2025</t>
  </si>
  <si>
    <t>600-PS-0221-2025</t>
  </si>
  <si>
    <t>ANDRES FELIPE LOBATON PARRA</t>
  </si>
  <si>
    <t>600-IP-0091-2025</t>
  </si>
  <si>
    <t>600-PS-0201-2025</t>
  </si>
  <si>
    <t>INGRID JOHANNA RUIZ MARTINEZ</t>
  </si>
  <si>
    <t>PRESTACION DE SERVICIOS PROFESIONALES EN LA ELABORACION DE INFORMES DE GESTION, DIRIGIDOS A LAS SUPERINTENDENCIAS DE SERVICIOS PUBLICOS Y A LA SIC, CON EL FIN DE DAR CUMPLIMIENTO A LAS OBLIGACIONES LEGALES Y REGULATORIAS DE LA ENTIDAD, Y GARANTIZAR LA TRANSPARENCIA Y LA RENDICION DE CUENTAS, EN LA UNIDAD DE ATENCION ESCRITA.</t>
  </si>
  <si>
    <t>600-IP-0093-2025</t>
  </si>
  <si>
    <t>600-PS-0202-2025</t>
  </si>
  <si>
    <t>JEFFERSON  GORDILLO ARANGO</t>
  </si>
  <si>
    <t>600-IP-0095-2025</t>
  </si>
  <si>
    <t>600-PS-0203-2025</t>
  </si>
  <si>
    <t>JESUS DAVID VELEZ ARANGO</t>
  </si>
  <si>
    <t>600-IP-0096-2025</t>
  </si>
  <si>
    <t>600-PS-0204-2025</t>
  </si>
  <si>
    <t>YHONATHAN GUEVARA RESTREPO</t>
  </si>
  <si>
    <t>600-IP-0223-2025</t>
  </si>
  <si>
    <t>600-PS-0852-2025</t>
  </si>
  <si>
    <t>GLORIA INES SANCHEZ MARIN</t>
  </si>
  <si>
    <t>600-IP-0222-2025</t>
  </si>
  <si>
    <t>600-PS-0849-2025</t>
  </si>
  <si>
    <t>SONIA ZULEY ERAZO JOAQUI</t>
  </si>
  <si>
    <t>600-IP-0221-2025</t>
  </si>
  <si>
    <t>600-PS-0851-2025</t>
  </si>
  <si>
    <t>NATHALIA GONZALEZ LEDESMA</t>
  </si>
  <si>
    <t>600-IP-0220-2025</t>
  </si>
  <si>
    <t>600-PS-0886-2025</t>
  </si>
  <si>
    <t>MARIA JULIANA CACERES APONTE</t>
  </si>
  <si>
    <t>600-IP-0118-2025</t>
  </si>
  <si>
    <t>600-PS-0929-2025</t>
  </si>
  <si>
    <t>GOMEZ RIVERA ORLANDO</t>
  </si>
  <si>
    <t>600-IP-0121-2025</t>
  </si>
  <si>
    <t>600-PS-0930-2025</t>
  </si>
  <si>
    <t>PAULO CESAR PELAEZ SANCHEZ</t>
  </si>
  <si>
    <t>600-IP-0125-2025</t>
  </si>
  <si>
    <t>600-PS-0932-2025</t>
  </si>
  <si>
    <t xml:space="preserve">STEFANY MARCELA URREA AVILA </t>
  </si>
  <si>
    <t>600-IP-0069-2025</t>
  </si>
  <si>
    <t>600-PS-0921-2025</t>
  </si>
  <si>
    <t>YELA QUIÑONES ALVARO JULIO</t>
  </si>
  <si>
    <t>600-IP-0082-2025</t>
  </si>
  <si>
    <t>600-PS-0922-2025</t>
  </si>
  <si>
    <t>ANGULO CENTENO DOMINGO</t>
  </si>
  <si>
    <t>600-IP-0089-2025</t>
  </si>
  <si>
    <t>600-PS-0923-2025</t>
  </si>
  <si>
    <t>HAROLD DOMINGUEZ</t>
  </si>
  <si>
    <t>600-IP-0092-2025</t>
  </si>
  <si>
    <t>600-PS-0924-2025</t>
  </si>
  <si>
    <t>JAIRO HUMBERTO CORTES MANZI</t>
  </si>
  <si>
    <t>600-IP-0094-2025</t>
  </si>
  <si>
    <t>600-PS-0925-2025</t>
  </si>
  <si>
    <t>JENNY MARCELA VALENCIA PUNGO</t>
  </si>
  <si>
    <t>600-IP-0097-2025</t>
  </si>
  <si>
    <t>600-PS-0926-2025</t>
  </si>
  <si>
    <t>JOSE DAVID TAPIERO QUIÑONES</t>
  </si>
  <si>
    <t>600-IP-0099-2025</t>
  </si>
  <si>
    <t>600-PS-0927-2025</t>
  </si>
  <si>
    <t>KATHERIN GICELA SILVA ARROYO</t>
  </si>
  <si>
    <t>600-IP-0102-2025</t>
  </si>
  <si>
    <t>600-PS-0928-2025</t>
  </si>
  <si>
    <t>LADY VANESSA ESPINOSA ARIZA</t>
  </si>
  <si>
    <t>600-IP-0124-2025</t>
  </si>
  <si>
    <t>600-PS-0931-2025</t>
  </si>
  <si>
    <t>SANTIAGO GOMEZ MONTAÑO</t>
  </si>
  <si>
    <t>600-IP-0192-2025</t>
  </si>
  <si>
    <t>600-PS-1028-2025</t>
  </si>
  <si>
    <t>JUAN SEBASTIAN ARIZA MONDRAGON</t>
  </si>
  <si>
    <t>600-IP-0206-2025</t>
  </si>
  <si>
    <t>600-PS-1029-2025</t>
  </si>
  <si>
    <t>MARIA FERNANDA MORA CALLEJAS</t>
  </si>
  <si>
    <t>600-IP-0207-2025</t>
  </si>
  <si>
    <t>600-PS-1030-2025</t>
  </si>
  <si>
    <t>NATHALIA PAOLA GARCIA CEBALLOS</t>
  </si>
  <si>
    <t>600-IP-0212-2025</t>
  </si>
  <si>
    <t>600-PS-1031-2025</t>
  </si>
  <si>
    <t>MARIO GERMAN TORRES SANCLEMENTE</t>
  </si>
  <si>
    <t>600-IP-0214-2025</t>
  </si>
  <si>
    <t>600-PS-1060-2025</t>
  </si>
  <si>
    <t>FRANKLIN JESÚS MOSQUERA GIL</t>
  </si>
  <si>
    <t>600-IP-0184-2025</t>
  </si>
  <si>
    <t>600-PS-1027-2025</t>
  </si>
  <si>
    <t>RONALD VICTORIA TELLO</t>
  </si>
  <si>
    <t>600-IP-0232-2025</t>
  </si>
  <si>
    <t>600-PS-1016-2025</t>
  </si>
  <si>
    <t>KAROL VIVIAN GUAZA ARARAT</t>
  </si>
  <si>
    <t>600-IP-0233-2025</t>
  </si>
  <si>
    <t>600-PS-1017-2025</t>
  </si>
  <si>
    <t>JOSEPH EMANUEL RIVERA TORRES</t>
  </si>
  <si>
    <t>PRESTACION DE SERVICIOS TECNICOS DE ASISTENCIA Y APOYO EN LA GESTION INTEGRAL DE LA GERENCIA DE AREA COMERCIAL Y GESTION AL CLIENTE, INCLUYENDO LA GESTION CONTRACTUAL, ADMINISTRATIVA, DOCUMENTAL Y DE INFORMACION, UTILIZANDO LA PLATAFORMA ONEBASE PARA LA GESTION Y MONITOREO DE LOS PROCESOS Y SERVICIOS</t>
  </si>
  <si>
    <t>600-IP-0226-2025</t>
  </si>
  <si>
    <t>600-PS-1015-2025</t>
  </si>
  <si>
    <t>MARICEL CASTAÑO ZUÑIGA</t>
  </si>
  <si>
    <t>600-IP-0234-2025</t>
  </si>
  <si>
    <t>600-PS-1018-2025</t>
  </si>
  <si>
    <t>JUAN PABLO FLOREZ RESTREPO</t>
  </si>
  <si>
    <t>600-IP-0235-2025</t>
  </si>
  <si>
    <t>600-PS-1019-2025</t>
  </si>
  <si>
    <t>600-IP-0104-2025</t>
  </si>
  <si>
    <t>600-PS-1020-2025</t>
  </si>
  <si>
    <t>LUIS FERNANDO VILORIA TABORDA</t>
  </si>
  <si>
    <t>600-IP-0225-2025</t>
  </si>
  <si>
    <t>600-PS-1021-2025</t>
  </si>
  <si>
    <t>JOAN MANUEL SOLIS HURTADO</t>
  </si>
  <si>
    <t>600-IP-0227-2025</t>
  </si>
  <si>
    <t>600-PS-1022-2025</t>
  </si>
  <si>
    <t>ANGELLY CABEZAS MOSQUERA</t>
  </si>
  <si>
    <t>600-IP-0228-2025</t>
  </si>
  <si>
    <t>600-PS-1023-2025</t>
  </si>
  <si>
    <t>GLORIA NANCY MARIN LADINO</t>
  </si>
  <si>
    <t>600-IP-0229-2025</t>
  </si>
  <si>
    <t>600-PS-1024-2025</t>
  </si>
  <si>
    <t>JULIAN ANDRES MARTINEZ MUÑOZ</t>
  </si>
  <si>
    <t>600-IP-0230-2025</t>
  </si>
  <si>
    <t>600-PS-1025-2025</t>
  </si>
  <si>
    <t>LEYDI JOHANNA CARDONA RAIGOZA</t>
  </si>
  <si>
    <t>600-IP-0231-2025</t>
  </si>
  <si>
    <t>600-PS-1026-2025</t>
  </si>
  <si>
    <t>YULI CAROLINA RAMIREZ</t>
  </si>
  <si>
    <t>PRESTAR LOS SERVICIOS DE APOYO A LA UNIDAD DE ATENCION OTROS CANALES DE LA GERENCIA DE AREA COMERCIAL Y GESTION AL CLIENTE DE LAS EMPRESAS MUNICIPALES DE CALI EICE E.S.P. REALIZANDO LA GESTION DOCUMENTAL DE LOS ARCHIVOS QUE SOPORTAN LAS SOLICITUDES, TRAMITES, VENTAS, FINANCIACIONES Y PQRS REALIZADOS POR LOS USUARIOS EN LOS CANALES DE ATENCION</t>
  </si>
  <si>
    <t>600-IP-0216-2025</t>
  </si>
  <si>
    <t>600-PS-1061-2025</t>
  </si>
  <si>
    <t>ANA PATRICIA LONDOÑO PABON</t>
  </si>
  <si>
    <t>600-IP-0224-2025</t>
  </si>
  <si>
    <t>600-PS-1062-2025</t>
  </si>
  <si>
    <t>MARIA ALEJANDRA TOBAR ORTIZ</t>
  </si>
  <si>
    <t>600-IP-0239-2025</t>
  </si>
  <si>
    <t>600-PS-1065-2025</t>
  </si>
  <si>
    <t>ENRIQUE RAMIREZ GUERRERO</t>
  </si>
  <si>
    <t>600-IP-0240-2025</t>
  </si>
  <si>
    <t>600-PS-1066-2025</t>
  </si>
  <si>
    <t>DARLING ACOSTA CORREA</t>
  </si>
  <si>
    <t>PRESTACION DE SERVICIOS DE APOYO Y ACOMPAÑAMIENTO EN LA GESTION DE LA UNIDAD DE ATENCION OTROS CANALES CALIDAD DE DATOS DE LA GERENCIA DE AREA COMERCIAL Y GESTION AL CLIENTE</t>
  </si>
  <si>
    <t>600-IP-0237-2025</t>
  </si>
  <si>
    <t>600-PS-1063-2025</t>
  </si>
  <si>
    <t>CRISTHIAN MAURICIO ORTIZ GARCIA</t>
  </si>
  <si>
    <t>PRESTACION DE SERVICIOS PROFESIONALES DE APOYO A LA GESTION PARA EL SEGUIMIENTO, PLANES, PROYECTOS Y CONTRATOS PROGRAMADOS EN LA GERENCIA DE AREA COMERCIAL Y GESTION AL CLIENTE, EN EL CAMPO DE SUS COMPETENCIAS Y FUNCIONES</t>
  </si>
  <si>
    <t>600-IP-0242-2025</t>
  </si>
  <si>
    <t>600-PS-1164-2025</t>
  </si>
  <si>
    <t>KATHERIN MUÑOZ BOTINA</t>
  </si>
  <si>
    <t>600-IP-0244-2025</t>
  </si>
  <si>
    <t>600-PS-1224-2025</t>
  </si>
  <si>
    <t>WALTER GOMEZ COBO</t>
  </si>
  <si>
    <t>600-IP-0247-2025</t>
  </si>
  <si>
    <t>600-PS-1226-2025</t>
  </si>
  <si>
    <t>KAREN JOHANA PEREA SAAVEDRA</t>
  </si>
  <si>
    <t>600-IP-0245-2025</t>
  </si>
  <si>
    <t>600-PS-1225-2025</t>
  </si>
  <si>
    <t>SHARON MONTENEGRO MORENO</t>
  </si>
  <si>
    <t>PRESTAR LOS SERVICIOS DE APOYO A LA UNIDAD DE ATENCION OTROS CANALES DE LA GERENCIA DE AREA COMERCIAL Y GESTION AL CLIENTE DE LAS EMPRESAS MUNICIPALES DE CALI EICE E.S.P. REALIZANDO LA GESTION DOCUMENTAL DE LOS ARCHIVOS QUE SOPORTAN LAS SOLICITUDES, TRAMITES, VENTAS, FINANCIACIONES Y PQRS REALIZADOS POR LOS USUARIOS, SUSCRIPTORES Y CLIENTES EN LOS CANALES DE ATENCION</t>
  </si>
  <si>
    <t>600-IP-0250-2025</t>
  </si>
  <si>
    <t>600-PS-1278-2025</t>
  </si>
  <si>
    <t>ANA MILENA GIL GARCIA</t>
  </si>
  <si>
    <t>$8,946,300.00</t>
  </si>
  <si>
    <t>600-IP-0248-2025</t>
  </si>
  <si>
    <t>600-PS-1277-2025</t>
  </si>
  <si>
    <t>CARLOS RODRIGUEZ ROJAS</t>
  </si>
  <si>
    <t>600-IP-0251-2025</t>
  </si>
  <si>
    <t>600-PS-1279-2025</t>
  </si>
  <si>
    <t>ADRIANA CAMPO POTES</t>
  </si>
  <si>
    <t>600-IP-0253-2025</t>
  </si>
  <si>
    <t>600-PS-1280-2025</t>
  </si>
  <si>
    <t>600-IP-0246-2025</t>
  </si>
  <si>
    <t>600-PS-1281-2025</t>
  </si>
  <si>
    <t>NATALIA MAFLA RAMIREZ</t>
  </si>
  <si>
    <t>600-IP-0249-2025</t>
  </si>
  <si>
    <t>600-PS-1282-2025</t>
  </si>
  <si>
    <t>ANGIE MARCELA SANCHEZ TORRES</t>
  </si>
  <si>
    <t>600-IP-0268-2025</t>
  </si>
  <si>
    <t>600-PS-1312-2025</t>
  </si>
  <si>
    <t>JUAN CAMILO SUAREZ FERNANDEZ</t>
  </si>
  <si>
    <t>ROBINSON ACOSTA HERNANDEZ</t>
  </si>
  <si>
    <t>600-IP-0267-2025</t>
  </si>
  <si>
    <t>600-PS-1313-2025</t>
  </si>
  <si>
    <t>JUAN DAVID HOYOS TORRES</t>
  </si>
  <si>
    <t>600-IP-0260-2025</t>
  </si>
  <si>
    <t>600-PS-1342-2025</t>
  </si>
  <si>
    <t>DANIEL LEONARDO QUIROGA</t>
  </si>
  <si>
    <t>600-IP-0272-2025</t>
  </si>
  <si>
    <t>600-PS-1352-2025</t>
  </si>
  <si>
    <t>MARLENY ANDRADE NARVAEZ</t>
  </si>
  <si>
    <t>PRESTAR SERVICIOS PROFESIONALES DE APOYO Y ACOMPAÑAMIENTO A LA UNIDAD DE ATENCION OTROS CANALES DE LA GERENCIA DE AREA COMERCIAL Y GESTION AL CLIENTE, EN LA GESTION DE IDENTIFICACION Y REGISTRO DE CUENTAS</t>
  </si>
  <si>
    <t>600-IP-0273-2025</t>
  </si>
  <si>
    <t>600-PS-1353-2025</t>
  </si>
  <si>
    <t>MAURICIO JURADO SOTO</t>
  </si>
  <si>
    <t>$12,532,800.00</t>
  </si>
  <si>
    <t>PRESTAR SERVICIOS PROFESIONALES DE APOYO A LA UNIDAD DE ATENCION OTROS CANALES EN SUS DIFERENTES MEDIOS DE ATENCION PERSONALIZADO, VIRTUAL Y TELEFONICO, BRINDANDO SOPORTE Y GESTION A LOS PROCESOS Y TRANSACCIONES QUE SE GENERAN POR LOS USUARIOS, SUSCRIPTORES Y CLIENTES EN LOS SERVICIOS DE ENERGIA, ACUEDUCTO, ALCANTARILLADO Y TELECOMUNICACIONES</t>
  </si>
  <si>
    <t>600-IP-0274-2025</t>
  </si>
  <si>
    <t>600-PS-1354-2025</t>
  </si>
  <si>
    <t>LADY YOHANA ZAPATA SOSSA</t>
  </si>
  <si>
    <t>600-IP-0275-2025</t>
  </si>
  <si>
    <t>600-PS-1355-2025</t>
  </si>
  <si>
    <t>JUAN SEBASTIAN RODRIGUEZ RENGIFO</t>
  </si>
  <si>
    <t>PRESTACION DE SERVICIOS TECNICOS DE APOYO A LA UNIDAD DE ATENCION OTROS CANALES DE LA GERENCIA DE AREA COMERCIAL Y GESTION AL CLIENTE, EN LA VERIFICACION, CONTROL Y GESTION DEL CONTACT CENTER Y SUS ACTIVIDADES COMPLEMENTARIAS</t>
  </si>
  <si>
    <t>600-IP-0276-2025</t>
  </si>
  <si>
    <t>600-PS-1356-2025</t>
  </si>
  <si>
    <t>ERNESTO GOMEZ NARVAEZ</t>
  </si>
  <si>
    <t>600-IP-0277-2025</t>
  </si>
  <si>
    <t>600-PS-1357-2025</t>
  </si>
  <si>
    <t>HAROLD ALBERTO SAA ANGARITA</t>
  </si>
  <si>
    <t>600-IP-0278-2025</t>
  </si>
  <si>
    <t>600-PS-1358-2025</t>
  </si>
  <si>
    <t>STEFANI ALEJANDRA VALENCIA ECHEVERRY</t>
  </si>
  <si>
    <t>600-IP-0280-2025</t>
  </si>
  <si>
    <t>600-PS-1359-2025</t>
  </si>
  <si>
    <t>LINA MARCELA TULANDE AGUDELO</t>
  </si>
  <si>
    <t>PRESTAR SERVICIOS PROFESIONALES DE APOYO A LA UNIDAD DE ATENCION OTROS CANALES DE LA GERENCIA DE AREA COMERCIAL Y GESTION AL CLIENTE, EN LA GESTION DE IDENTIFICACION Y REGISTRO DE CUENTAS</t>
  </si>
  <si>
    <t>600-IP-0281-2025</t>
  </si>
  <si>
    <t>600-PS-1360-2025</t>
  </si>
  <si>
    <t>ANA JUDITH MONTOYA BOLIVAR</t>
  </si>
  <si>
    <t>$15,288,000.00</t>
  </si>
  <si>
    <t>600-IP-0271-2025</t>
  </si>
  <si>
    <t>600-PS-1361-2025</t>
  </si>
  <si>
    <t>JORGE ENRIQUE LOURIDO GAMBOA</t>
  </si>
  <si>
    <t>600-IP-0285-2025</t>
  </si>
  <si>
    <t>600-PS-1369-2025</t>
  </si>
  <si>
    <t>PAUL MICHAEL DIAZ LOPEZ</t>
  </si>
  <si>
    <t>600-IP-0287-2025</t>
  </si>
  <si>
    <t>600-PS-1371-2025</t>
  </si>
  <si>
    <t>STEPHANIA MESA ALVAREZ</t>
  </si>
  <si>
    <t>600-IP-0289-2025</t>
  </si>
  <si>
    <t>600-PS-1380-2025</t>
  </si>
  <si>
    <t>RAFAEL STERLYN MENA RODRIGUEZ</t>
  </si>
  <si>
    <t>PRESTACION DE SERVICIOS PROFESIONALES DE APOYO EN LA GESTION DE LA UNIDAD DE ATENCION OTROS CANALES EN EL PROCESO DE ATENCION PERSONALIZADA O VIRTUAL BRINDANDO SOPORTE Y GESTION A LOS PROCESOS Y TRANSACCIONES QUE SE GENERAN POR LOS USUARIOS, SUSCRIPTORES Y CLIENTES EN LOS SERVICIOS DE ENERGIA, ACUEDUCTO, ALCANTARILLADO Y TELECOMUNICACIONES</t>
  </si>
  <si>
    <t>600-IP-0241-2025</t>
  </si>
  <si>
    <t>600-PS-1338-2025</t>
  </si>
  <si>
    <t xml:space="preserve">LAURA VALENTINA RIVERA JIMENEZ </t>
  </si>
  <si>
    <t>PRESTACION DE SERVICIOS PROFESIONALES A LA UNIDAD DE ATENCION OTROS CANALES DE LA GERENCIA DE AREA COMERCIAL Y GESTION AL CLIENTE DE EMCALI E.I.C.E. E.S.P., EN LA GESTION DE LOS DIFERENTES CANALES DE ATENCION</t>
  </si>
  <si>
    <t>600-IP-0256-2025</t>
  </si>
  <si>
    <t>600-PS-1340-2025</t>
  </si>
  <si>
    <t>SANDRA MILENA CARDONA</t>
  </si>
  <si>
    <t>600-IP-0259-2025</t>
  </si>
  <si>
    <t>600-PS-1341-2025</t>
  </si>
  <si>
    <t>JENNIFER LOPEZ MURCIA</t>
  </si>
  <si>
    <t>600-IP-0290-2025</t>
  </si>
  <si>
    <t>600-PS-1381-2025</t>
  </si>
  <si>
    <t>MARIA DEL PILAR VELASQUEZ FAJARDO</t>
  </si>
  <si>
    <t>600-IP-0294-2025</t>
  </si>
  <si>
    <t>600-PS-1382-2025</t>
  </si>
  <si>
    <t xml:space="preserve">PATRICIA YASMIN CABEZAS MEZA </t>
  </si>
  <si>
    <t>600-IP-0255-2025</t>
  </si>
  <si>
    <t>600-PS-1343-2025</t>
  </si>
  <si>
    <t>JUAN CAMILO MARIN VILLA</t>
  </si>
  <si>
    <t>600-IP-0254-2025</t>
  </si>
  <si>
    <t>600-PS-1344-2025</t>
  </si>
  <si>
    <t>600-IP-0257-2025</t>
  </si>
  <si>
    <t>600-PS-1345-2025</t>
  </si>
  <si>
    <t>600-IP-0262-2025</t>
  </si>
  <si>
    <t>600-PS-1348-2025</t>
  </si>
  <si>
    <t>MARIA DEL PILAR CORRALES ARENAS</t>
  </si>
  <si>
    <t>600-IP-0263-2025</t>
  </si>
  <si>
    <t>600-PS-1349-2025</t>
  </si>
  <si>
    <t>600-IP-0266-2025</t>
  </si>
  <si>
    <t>600-PS-1350-2025</t>
  </si>
  <si>
    <t>HECTOR SANCHEZ PERALTA</t>
  </si>
  <si>
    <t>600-IP-0269-2025</t>
  </si>
  <si>
    <t>600-PS-1310-2025</t>
  </si>
  <si>
    <t>ASCENETH ENDO DUQUE</t>
  </si>
  <si>
    <t>600-IP-0270-2025</t>
  </si>
  <si>
    <t>600-PS-1311-2025</t>
  </si>
  <si>
    <t>CAICEDO RENGIFO AMPARO</t>
  </si>
  <si>
    <t>600-IP-0258-2025</t>
  </si>
  <si>
    <t>600-PS-1346-2025</t>
  </si>
  <si>
    <t>PRESTACION DE SERVICIOS PROFESIONALES COMO APOYO A LA UNIDAD DE ATENCION OTROS CANALES DE LA GERENCIA DE AREA COMERCIAL Y GESTION AL CLIENTE DE LAS EMPRESAS MUNICIPALES DE CALI EICE E.S.P, PARA FORTALECER LA GESTION, COORDINACION Y EJECUCION DE LOS PROCESOS EN LOS CANALES DE ATENCION</t>
  </si>
  <si>
    <t>600-IP-0264-2025</t>
  </si>
  <si>
    <t>600-PS-1383-2025</t>
  </si>
  <si>
    <t>CASTAÑO QUICENO DIANA</t>
  </si>
  <si>
    <t>600-IP-0261-2025</t>
  </si>
  <si>
    <t>600-PS-1347-2025</t>
  </si>
  <si>
    <t>DIEGO ARMANDO BALANTA VALENCIA</t>
  </si>
  <si>
    <t>600-IP-0291-2025</t>
  </si>
  <si>
    <t>600-PS-1389-2025</t>
  </si>
  <si>
    <t>MARIA LUISA VILATUÑA BANGUERO</t>
  </si>
  <si>
    <t>600-IP-0282-2025</t>
  </si>
  <si>
    <t>600-PS-1405-2025</t>
  </si>
  <si>
    <t>MONICA MARCELA ARIAS SALAZAR</t>
  </si>
  <si>
    <t>600-IP-0284-2025</t>
  </si>
  <si>
    <t>600-PS-1406-2025</t>
  </si>
  <si>
    <t>600-IP-0295-2025</t>
  </si>
  <si>
    <t>600-PS-1407-2025</t>
  </si>
  <si>
    <t>IVAN DARIO PIEDRAHITA MORENO</t>
  </si>
  <si>
    <t>600-IP-0293-2025</t>
  </si>
  <si>
    <t>600-PS-1408-2025</t>
  </si>
  <si>
    <t>ALBA LUCIA GUERRERO HERNANDEZ</t>
  </si>
  <si>
    <t>$11,928,400.00</t>
  </si>
  <si>
    <t>600-IP-0298-2025</t>
  </si>
  <si>
    <t>600-PS-1409-2025</t>
  </si>
  <si>
    <t>JORDY NUÑEZ ARTUNDUAGA</t>
  </si>
  <si>
    <t>$15,163,200.00</t>
  </si>
  <si>
    <t>600-IP-0296-2025</t>
  </si>
  <si>
    <t>600-PS-1410-2025</t>
  </si>
  <si>
    <t>CLAUDIA MARCELA ARIAS SANCHEZ</t>
  </si>
  <si>
    <t>600-IP-0300-2025</t>
  </si>
  <si>
    <t>600-PS-1411-2025</t>
  </si>
  <si>
    <t>IVAN REMBERTO GODOY</t>
  </si>
  <si>
    <t>600-IP-0299-2025</t>
  </si>
  <si>
    <t>600-PS-1423-2025</t>
  </si>
  <si>
    <t>ANGIE KATHERINE BENITEZ LOPEZ</t>
  </si>
  <si>
    <t>600-IP-0283-2025</t>
  </si>
  <si>
    <t>600-PS-1457-2025</t>
  </si>
  <si>
    <t>MIGUEL ANGEL HERRERA HENAO</t>
  </si>
  <si>
    <t>600-IP-0303-2025</t>
  </si>
  <si>
    <t>600-PS-1458-2025</t>
  </si>
  <si>
    <t>CAROLINA GUTIERREZ JURI</t>
  </si>
  <si>
    <t>600-IP-0297-2025</t>
  </si>
  <si>
    <t>600-PS-1460-2025</t>
  </si>
  <si>
    <t>600-IP-0306-2025</t>
  </si>
  <si>
    <t>600-PS-1461-2025</t>
  </si>
  <si>
    <t>600-IP-0304-2025</t>
  </si>
  <si>
    <t>600-PS-1462-2025</t>
  </si>
  <si>
    <t>JUAN SEBASTIAN MANZANO PEREZ</t>
  </si>
  <si>
    <t>600-IP-0310-2025</t>
  </si>
  <si>
    <t>600-PS-1497-2025</t>
  </si>
  <si>
    <t>MARTHA VIRGINIA ASPRILLA CACERES</t>
  </si>
  <si>
    <t>600-IP-0311-2025</t>
  </si>
  <si>
    <t>600-PS-1498-2025</t>
  </si>
  <si>
    <t>600-IP-0307-2025</t>
  </si>
  <si>
    <t>600-PS-1500-2025</t>
  </si>
  <si>
    <t>MUÑOZ YULIETH</t>
  </si>
  <si>
    <t>600-IP-0309-2025</t>
  </si>
  <si>
    <t>600-PS-1501-2025</t>
  </si>
  <si>
    <t>GLORIA ALICIA ROSERO OLIVEROS</t>
  </si>
  <si>
    <t>600-IP-0305-2025</t>
  </si>
  <si>
    <t>600-PS-1502-2025</t>
  </si>
  <si>
    <t>MIYER LANDY RAMOS MINA</t>
  </si>
  <si>
    <t>600-IP-0313-2025</t>
  </si>
  <si>
    <t>600-PS-1528-2025</t>
  </si>
  <si>
    <t>PRESTACION DE SERVICIOS PROFESIONALES COMO APOYO A LA GESTION DE NOTIFICACIONES ESCRITAS Y VIRTUALES DE LA UNIDAD DE ATENCION ESCRITA</t>
  </si>
  <si>
    <t>600-IP-0308-2025</t>
  </si>
  <si>
    <t>600-PS-1529-2025</t>
  </si>
  <si>
    <t>PAULA ANDREA HINESTROZA MARTINEZ</t>
  </si>
  <si>
    <t>600-IP-0314-2025</t>
  </si>
  <si>
    <t>600-PS-1531-2025</t>
  </si>
  <si>
    <t>SANTIAGO ARTEAGA MONTAÑO</t>
  </si>
  <si>
    <t>600-IP-0315-2025</t>
  </si>
  <si>
    <t>600-PS-1532-2025</t>
  </si>
  <si>
    <t>NEMESIO MONTAÑO AGUILAR</t>
  </si>
  <si>
    <t>PRESTACION DE SERVICIOS PROFESIONALES COMO APOYO EN LA PROYECCION DE RESPUETAS A LOS DERECHOS DE PETICION QUE ESE REGISTREN EN LA UNIDAD OTROS CANALES, QUE TENGAN QUE VER CON EL CONTRATO DE CONDICIONES UNIFORMES</t>
  </si>
  <si>
    <t>600-IP-0316-2025</t>
  </si>
  <si>
    <t>600-PS-1533-2025</t>
  </si>
  <si>
    <t>DANIELA FERNANDA IMBACHI GUERRERO</t>
  </si>
  <si>
    <t>600-IP-0321-2025</t>
  </si>
  <si>
    <t>600-PS-1544-2025</t>
  </si>
  <si>
    <t>YESID CASTRO MOYA</t>
  </si>
  <si>
    <t>600-IP-0317-2025</t>
  </si>
  <si>
    <t>600-PS-1565-2025</t>
  </si>
  <si>
    <t xml:space="preserve">JOSE MANUEL CALDERON CORREA </t>
  </si>
  <si>
    <t>600-IP-0320-2025</t>
  </si>
  <si>
    <t>600-PS-1566-2025</t>
  </si>
  <si>
    <t xml:space="preserve">PARRA MORAN STEFANNY </t>
  </si>
  <si>
    <t>600-IP-0331-2025</t>
  </si>
  <si>
    <t>600-PS-1766-2025</t>
  </si>
  <si>
    <t>DARLY TATIANA MUÑOZ TRUJILLO</t>
  </si>
  <si>
    <t>600-IP-0332-2025</t>
  </si>
  <si>
    <t>600-PS-1767-2025</t>
  </si>
  <si>
    <t>HUBER ALEXANDER COLLAZOS</t>
  </si>
  <si>
    <t>PRESTAR SERVICIOS PROFESIONALES COMO APOYO A LA UNIDAD DE ATENCION OTROS CANALES DE LA GERENCIA DE AREA COMERCIAL Y GESTION AL CLIENTE DE LAS EMPRESAS MUNICIPALES DE CALI EICE E.S.P, EN LAS GESTIONES DE LOS CANALES DE ATENCION, LOGRANDO MAXIMIZAR LA INTEGRACION DE LOS EQUIPOS Y ALCANZANDO EL MAXIMO RENDIMIENTO Y PRODUCTIVIDAD</t>
  </si>
  <si>
    <t>600-IP-0330-2025</t>
  </si>
  <si>
    <t>600-PS-1768-2025</t>
  </si>
  <si>
    <t>PAULA ANDREA MALDONADO TIQUE</t>
  </si>
  <si>
    <t>600-IP-0326-2025</t>
  </si>
  <si>
    <t>600-PS-1782-2025</t>
  </si>
  <si>
    <t>600-IP-0325-2025</t>
  </si>
  <si>
    <t>600-PS-1783-2025</t>
  </si>
  <si>
    <t>BRAYAN HERNANDO CUBIDES AYALA</t>
  </si>
  <si>
    <t>600-IP-0323-2025</t>
  </si>
  <si>
    <t>600-PS-1784-2025</t>
  </si>
  <si>
    <t>ANGELICA JARAMILLO FANDIÑO</t>
  </si>
  <si>
    <t>600-IP-0333-2025</t>
  </si>
  <si>
    <t>600-PS-1785-2025</t>
  </si>
  <si>
    <t xml:space="preserve">LORENA MERCADO RICARDO </t>
  </si>
  <si>
    <t>600-IP-0336-2025</t>
  </si>
  <si>
    <t>600-PS-1937-2025</t>
  </si>
  <si>
    <t>JUAN CAMILO VARELA BUITRAGO</t>
  </si>
  <si>
    <t>600-IP-0337-2025</t>
  </si>
  <si>
    <t>600-PS-1938-2025</t>
  </si>
  <si>
    <t>YAN FARLEY HINESTROZA MANZANO</t>
  </si>
  <si>
    <t>600-IP-0339-2025</t>
  </si>
  <si>
    <t>600-PS-1960-2025</t>
  </si>
  <si>
    <t>JUAN ANDRES RUIZ GIRALDO</t>
  </si>
  <si>
    <t>600-IP-0340-2025</t>
  </si>
  <si>
    <t>600-PS-2071-2025</t>
  </si>
  <si>
    <t>ROSA LINDA DHARO BURGOS</t>
  </si>
  <si>
    <t>600-IP-0344-2025</t>
  </si>
  <si>
    <t>600-PS-2441-2025</t>
  </si>
  <si>
    <t>CENOVIC DE JESUS POSADA SUAREZ</t>
  </si>
  <si>
    <t>600-IP-0345-2025</t>
  </si>
  <si>
    <t>600-PS-2588-2025</t>
  </si>
  <si>
    <t>600-IP-0346-2025</t>
  </si>
  <si>
    <t>600-PS-2589-2025</t>
  </si>
  <si>
    <t>STEFHANI OSORIO FRANCO</t>
  </si>
  <si>
    <t>600-IP-0347-2025</t>
  </si>
  <si>
    <t>600-PS-2761-2025</t>
  </si>
  <si>
    <t>JUAN PABLO OLAYA SANCHEZ</t>
  </si>
  <si>
    <t>ANA ISABEL MORALES SILVA</t>
  </si>
  <si>
    <t>600-IP-0350-2025</t>
  </si>
  <si>
    <t>600-PS-2791-2025</t>
  </si>
  <si>
    <t>JANNET ROCIO MARTINEZ MUÑOZ</t>
  </si>
  <si>
    <t>600-IP-0349-2025</t>
  </si>
  <si>
    <t>600-PS-2792-2025</t>
  </si>
  <si>
    <t>DIANA STEFANIA APONZA CASTRO</t>
  </si>
  <si>
    <t>600-PS-2820-2025</t>
  </si>
  <si>
    <t>MARIA CAMILA CAICEDO GALLEGO</t>
  </si>
  <si>
    <t>600-IP-0353-2025</t>
  </si>
  <si>
    <t>600-PS-2821-2025</t>
  </si>
  <si>
    <t>BERNARDO URIBE BARRETO</t>
  </si>
  <si>
    <t>600-IP-0355-2025</t>
  </si>
  <si>
    <t>600-PS-2822-2025</t>
  </si>
  <si>
    <t>JULIO CESAR MENESES GONZALEZ</t>
  </si>
  <si>
    <t>600-IP-0359-2025</t>
  </si>
  <si>
    <t>600-PS-2974-2025</t>
  </si>
  <si>
    <t>JENNY ALEJANDRA DIAZ ARBOLEDA</t>
  </si>
  <si>
    <t>Prestación de Servicios Profesionales Especializados de apoyo en la gestión para las actividades Administrativa y Contractuales para la Gerencia de Área correspondiente a las actividades para el cumplimiento normativo de sus procesos, de acuerdo al Modelo Integrado de Planeación y Gestión.</t>
  </si>
  <si>
    <t>200-IP-009-2025</t>
  </si>
  <si>
    <t>200-PS-0151-2025</t>
  </si>
  <si>
    <t>DANIEL TORRES CHAMORRO</t>
  </si>
  <si>
    <t>JOSE ALEJANDRO VALENCIA BERRIO</t>
  </si>
  <si>
    <t>Prestación de Servicios Profesionales de apoyo en la gestión para el análisis y solución de incidentes, requerimientos, cambios, evaluación, apoyo en los incidentes reportados y proyectos de ambientes de prueba y producción del Sistema Comercial OPEN SMARTFLEX de EMCALI.</t>
  </si>
  <si>
    <t>200-IP-024-2025</t>
  </si>
  <si>
    <t>200-PS-0152-2025</t>
  </si>
  <si>
    <t>JOANNA VIRGINIA BERNAT LOPEZ</t>
  </si>
  <si>
    <t>RODRIGO BOLAÑOS BOLAÑOS</t>
  </si>
  <si>
    <t>Prestación de servicios Asistenciales de apoyo en la gestión para los servicios  administrativos de la Unidad, de Centro de Competencias, el seguimiento de los compromisos contractuales de terceros y/o de los prestadores de servicio y apoyo en la gestión de elaboración de diferentes documentos a través de herramientas colaborativas tecnológicas y realizar todo para el proceso de gestionar tecnología de informática.</t>
  </si>
  <si>
    <t>200-IP-028-2025</t>
  </si>
  <si>
    <t>200-PS-0153-2025</t>
  </si>
  <si>
    <t>KERY NATALY DEOSSA BEDOYA</t>
  </si>
  <si>
    <t>Prestación de Servicios Profesionales Especializados de apoyo en la gestión Para Seguimiento Y Control De La Contratación Elaboración de Reportes E Informes De: MECI, Sistema De Seguridad Y Salud En El Trabajo, Planes De Mejora E Indicadores Y Todo Lo Relacionado Con El Proceso De Gestionar Tecnología Informática.</t>
  </si>
  <si>
    <t>200-IP-031-2025</t>
  </si>
  <si>
    <t>200-PS-0154-2025</t>
  </si>
  <si>
    <t>LINA MARÍA COBO GONZALEZ</t>
  </si>
  <si>
    <t>Prestación de Servicios Profesionales Especializados de apoyo a la gestión para la Gerencia de Área, en la ejecución y seguimiento de los proyectos tecnológicos, el desarrollo y optimización de los procesos internos, el cumplimiento de las metas organizacionales en alineación con los objetivos estratégicos de la entidad y en concordancia con la normatividad vigente.</t>
  </si>
  <si>
    <t>200-IP-033-2025</t>
  </si>
  <si>
    <t>200-PS-0155-2025</t>
  </si>
  <si>
    <t>MARIA FERNANDA CALDERON CERON</t>
  </si>
  <si>
    <t>Prestación de Servicios Profesionales de apoyo en la gestión para los procesos relacionados con gestionar proyectos de tecnología de información.</t>
  </si>
  <si>
    <t>200-IP-037-2025</t>
  </si>
  <si>
    <t>200-PS-0156-2025</t>
  </si>
  <si>
    <t>RODOLFO CRUZ DOMÍNGUEZ</t>
  </si>
  <si>
    <t>Prestación de servicios Técnico - Asistencial de apoyo en la gestión para los procesos administrativos de la unidad y todo lo relacionado con gestionar tecnología informática</t>
  </si>
  <si>
    <t>200-IP-040-2025</t>
  </si>
  <si>
    <t>200-PS-0157-2025</t>
  </si>
  <si>
    <t>RUBEN DARIO MARIN NIEVA</t>
  </si>
  <si>
    <t>Prestación de Servicios Profesionales de apoyo en la gestión para soporte Funcional para la solución ERP SAP S4/HANA en el proceso de Gestionar Tecnología de Informática.</t>
  </si>
  <si>
    <t>200-IP-041-2025</t>
  </si>
  <si>
    <t>200-PS-0158-2025</t>
  </si>
  <si>
    <t>SERGIO ANDRES SILVA ARROYO</t>
  </si>
  <si>
    <t>Prestación de servicios Profesionales de apoyo en la Gestión para los procesos administrativos de la unidad de Infraestructura y en el seguimiento de actividades, planes de trabajo y proyectos, relacionamiento con las otras unidades de TI y elaboración de actas, informes y documentación relacionada con Tecnologías de la Información.</t>
  </si>
  <si>
    <t>200-IP-043-2025</t>
  </si>
  <si>
    <t>200-PS-0159-2025</t>
  </si>
  <si>
    <t>YORDANN HERNAN UMBARILLA OSPINA</t>
  </si>
  <si>
    <t>Prestación de Servicios Profesionales para el apoyo en la estructuración y gestión de iniciativas y proyectos orientados al cumplimiento normativo y gobierno de TI, además de la revisión y ajuste de la documentación que hace parte del proceso pre-contractual</t>
  </si>
  <si>
    <t>200-IP-003-2025</t>
  </si>
  <si>
    <t>200-PS-0542-2025</t>
  </si>
  <si>
    <t>CAMILO ANDRES LASSO SILVA</t>
  </si>
  <si>
    <t>DIEGO FERNANDO ECHEVERRY SEGURA</t>
  </si>
  <si>
    <t>Prestación de Servicios Profesionales Especializados de apoyo en la gestión para la planeación y ejecución de estrategias que faciliten la implementación, optimización funcional, soporte, uso y apropiación de la herramienta ERP SAP dentro de los procesos de EMCALI.</t>
  </si>
  <si>
    <t>200-IP-018-2025</t>
  </si>
  <si>
    <t>200-PS-0543-2025</t>
  </si>
  <si>
    <t>GIOVANNY ANTONIO SALDAÑA RAMIREZ</t>
  </si>
  <si>
    <t>Prestación de Servicios Profesionales Especializados para dar apoyo en el Soporte Funcional para la solución ERP SAP en el proceso de Gestionar Tecnología de Informática.</t>
  </si>
  <si>
    <t>200-IP-036-2025</t>
  </si>
  <si>
    <t>200-PS-0544-2025</t>
  </si>
  <si>
    <t>RICARDO ANDRES ESTRADA CLAROS</t>
  </si>
  <si>
    <t>Prestación de servicios Profesionales de apoyo en la gestión para el soporte, configuración y actualización de la plataforma de Contact Center CIC (Genesys), así como para la atención de requerimientos, gestión de campañas, generación de informes y demás actividades necesarias para garantizar el correcto funcionamiento de las herramientas tecnológicas.</t>
  </si>
  <si>
    <t>200-IP-004-2025</t>
  </si>
  <si>
    <t>200-PS-0747-2025</t>
  </si>
  <si>
    <t>CARLOS ALBERTO VILLAFAÑE CORTES</t>
  </si>
  <si>
    <t>LENNART ENRIQUE MADERA VILLADA</t>
  </si>
  <si>
    <t>Prestación de servicios Técnico - Asistencial de apoyo en la gestión para el soporte y atención de las solicitudes de servicios, indicadores y requerimientos de tecnología de información para el cliente interno de EMCALI.</t>
  </si>
  <si>
    <t>200-IP-005-2025</t>
  </si>
  <si>
    <t>200-PS-0748-2025</t>
  </si>
  <si>
    <t>CARLOS ANDRÉS LÓPEZ CORTES</t>
  </si>
  <si>
    <t>Prestación de Servicios Profesionales de Apoyo en la gestión para el servicio Técnico, funcional de infraestructura de TI, soporte de aplicaciones de comunicación y realizar todo para el proceso de gestionar tecnología de informática</t>
  </si>
  <si>
    <t>200-IP-010-2025</t>
  </si>
  <si>
    <t>200-PS-0749-2025</t>
  </si>
  <si>
    <t>DANIELA GUTIERREZ BUENO</t>
  </si>
  <si>
    <t>Prestación de Servicios Profesionales Especializados de apoyo en la gestión para planificar e implementar estrategias destinadas a optimizar la eficiencia operativa, potenciar la agilidad organizacional y mejorar la alineación de proyectos tecnológicos bajo la responsabilidad de la Gerencia de Área de Tecnologías de la Información de EMCALI, de acuerdo con el marco de transformación digital establecido por la Política de Gobierno Digital.</t>
  </si>
  <si>
    <t>200-IP-013-2025</t>
  </si>
  <si>
    <t>200-PS-0750-2025</t>
  </si>
  <si>
    <t>EDWARD FABIAN TREJOS TOBÓN</t>
  </si>
  <si>
    <t>JUAN PABLO ARANGO BERNAL</t>
  </si>
  <si>
    <t>Prestación de Servicios Profesionales de apoyo a la gestión para soportar los procesos relacionados con la gestión de proyectos y gestión de relacionamiento de tecnología de la información, y realizar todo para el proceso de gestionar tecnología de informática.</t>
  </si>
  <si>
    <t>200-IP-014-2025</t>
  </si>
  <si>
    <t>200-PS-0751-2025</t>
  </si>
  <si>
    <t>FRANCY OLIVIA VARGAS FERNÁNDEZ</t>
  </si>
  <si>
    <t>Prestación de servicios Técnico - Asistencial de apoyo en la gestión para los servicios técnicos, de soporte y atención de las solicitudes de servicios, indicadores y requerimientos de tecnología de información para el cliente interno de EMCALI.</t>
  </si>
  <si>
    <t>200-IP-015-2025</t>
  </si>
  <si>
    <t>200-PS-0752-2025</t>
  </si>
  <si>
    <t>FREDY LENIS MEJIA</t>
  </si>
  <si>
    <t>Prestación de servicios Técnico - Asistencial de apoyo en la gestión para software base, ejecución y seguimiento de actividades de apoyo a la administración de base de datos y gestión de accesos de las aplicaciones de EMCALI y realizar todos los procesos de gestionar tecnología de informática.</t>
  </si>
  <si>
    <t>200-IP-017-2025</t>
  </si>
  <si>
    <t>200-PS-0753-2025</t>
  </si>
  <si>
    <t>GILBERTO NIÑO RAMIREZ</t>
  </si>
  <si>
    <t>Prestación de Servicios Profesionales, Funcional y Técnico  de apoyo en la gestión para la implementación de soluciones tecnológicas y de apoyo a la gestión de brindar soporte nivel 2 a software gestionado dentro de la misma unidad como el gestor de identidades y el portal de servicios de EMCALI.</t>
  </si>
  <si>
    <t>200-IP-021-2025</t>
  </si>
  <si>
    <t>200-PS-0754-2025</t>
  </si>
  <si>
    <t>IVAN FERNANDO GALLEGO CASTRO</t>
  </si>
  <si>
    <t>Prestación de Servicios Profesionales de apoyo en la gestión para el soporte Funcional para la solución ERP SAP S4/HANA en el proceso de Gestionar Tecnología de Informática.</t>
  </si>
  <si>
    <t>200-IP-023-2025</t>
  </si>
  <si>
    <t>200-PS-0755-2025</t>
  </si>
  <si>
    <t>JESUS ARCENIO PABON ROMERO</t>
  </si>
  <si>
    <t>Prestación de servicios Técnico - Asistencial de apoyo en la gestión para el Diseño de soluciones, Coordinar la instalación, operación, aprovisionamiento de servicios, gestión de infraestructura TIC corporativa, para el proceso de gestionar tecnología de información.</t>
  </si>
  <si>
    <t>200-IP-027-2025</t>
  </si>
  <si>
    <t>200-PS-0756-2025</t>
  </si>
  <si>
    <t>JULIAN DAVID LOSADA VALLEJO</t>
  </si>
  <si>
    <t>Prestación de Servicios Profesionales de apoyo en la gestión de la Infraestructura y a los procesos relacionados con gestionar Tecnología de Informática.</t>
  </si>
  <si>
    <t>200-IP-029-2025</t>
  </si>
  <si>
    <t>200-PS-0757-2025</t>
  </si>
  <si>
    <t>KEVIN STEVE VICTORIA ORTIZ</t>
  </si>
  <si>
    <t>Prestación de servicios Técnico - Asistencial de apoyo en la gestión para participación en proyectos, apoyo a la gestión de la infraestructura cloud y la implementación de módulos, aplicativos y/o sistemas de información on premise y cloud  y gestión de relacionamiento de tecnología de la información.</t>
  </si>
  <si>
    <t>200-IP-032-2025</t>
  </si>
  <si>
    <t>200-PS-0758-2025</t>
  </si>
  <si>
    <t>LUIS SEBASTIÁN CUELLAR BERNAL</t>
  </si>
  <si>
    <t>Prestación de Servicios Profesionales de apoyo en la gestión para el Diseño de soluciones, Coordinar la instalación, operación, aprovisionamiento de servicios, gestión de infraestructura TIC corporativa, para el proceso de gestionar tecnología de información.</t>
  </si>
  <si>
    <t>200-IP-035-2025</t>
  </si>
  <si>
    <t>200-PS-0759-2025</t>
  </si>
  <si>
    <t>REINEL ANDRES BERMUDEZ BELTRAN</t>
  </si>
  <si>
    <t>Prestación de Servicios Profesionales de apoyo en la Gestión para fortalecer la gestión integral de proyectos, mediante el apoyo en la planificación, ejecución, monitoreo y cierre de proyectos, acorde con las directrices y necesidades establecidas por la gerencia de tecnología de información.</t>
  </si>
  <si>
    <t>200-IP-044-2025</t>
  </si>
  <si>
    <t>200-PS-0760-2025</t>
  </si>
  <si>
    <t>MONICA IVETTE JORDAN CARDENAS</t>
  </si>
  <si>
    <t>Prestación de Servicios Profesionales Especializados de apoyo a la Gestión para la optimización del sistema ERP SAP, la ejecución del modelo de gestión definido para mejorar la agilidad organizativa de la gerencia de tecnología y la generación de valor.</t>
  </si>
  <si>
    <t>200-IP-007-2025</t>
  </si>
  <si>
    <t>200-PS-0761-2025</t>
  </si>
  <si>
    <t>CINDY ANDREA MARTINEZ MONTOYA</t>
  </si>
  <si>
    <t>Prestación de Servicios Profesionales de apoyo en la Gestión para atender y brindar solución de solicitudes de los sistemas de información utilizando los marcos de trabajo  metodológicos establecidos por EMCALI, y realizar todo lo relacionado con el proceso de gestionar tecnología de informática.</t>
  </si>
  <si>
    <t>200-IP-026-2025</t>
  </si>
  <si>
    <t>200-PS-0853-2025</t>
  </si>
  <si>
    <t>JOSE MARIO CORTES CASTRO</t>
  </si>
  <si>
    <t>Prestación de Servicios Profesionales de Apoyo en la gestión ágil e Innovación, facilitando los procesos para la modernización de aplicaciones y la transformación digital, garantizando la entrega de valor continuo y alineado con los objetivos estratégicos de la organización.</t>
  </si>
  <si>
    <t>200-IP-008-2025</t>
  </si>
  <si>
    <t>200-PS-0854-2025</t>
  </si>
  <si>
    <t>CRISTIAN EDUARDO CALLEJAS OCAMPO</t>
  </si>
  <si>
    <t>200-IP-006-2025</t>
  </si>
  <si>
    <t>200-PS-0887-2025</t>
  </si>
  <si>
    <t>CARLOS GUILLERMO ZEMANATE</t>
  </si>
  <si>
    <t>Prestación de Servicios Profesionales Especializados de Ingeniería como experto SAP S4/HANA desarrollador ABAP, relacionado con la solución ERP SAP del proceso de Gestión de Tecnología de la Información.</t>
  </si>
  <si>
    <t>200-IP-011-2025</t>
  </si>
  <si>
    <t>200-PS-0888-2025</t>
  </si>
  <si>
    <t>DIANA PATRICIA LOPEZ CUELLAR</t>
  </si>
  <si>
    <t>Prestación de Servicios Profesionales Especializados de Ingeniería como experto SAP S4/HANA desarrollador ABAP en los módulos de HCM, relacionado con la solución ERP SAP en el proceso de Gestionar Tecnología de Informática.</t>
  </si>
  <si>
    <t>200-IP-012-2025</t>
  </si>
  <si>
    <t>200-PS-0889-2025</t>
  </si>
  <si>
    <t>DIEGO ALEXANDER PALACIOS ROJAS</t>
  </si>
  <si>
    <t>Prestación de Servicios Profesionales Especializados de Ingeniería como experto SAP S4/HANA en el módulo HCM, relacionado con la solución ERP SAP en el proceso de Gestionar Tecnología de Informática</t>
  </si>
  <si>
    <t>200-IP-016-2025</t>
  </si>
  <si>
    <t>200-PS-0890-2025</t>
  </si>
  <si>
    <t>GABRIEL HERNANDO BARRIGA FLECHAS</t>
  </si>
  <si>
    <t>Prestación de servicios profesionales de apoyo en la gestión para el soporte funcional en el módulo PM mantenimiento y/o cualquier módulo que de la solución ERP SAP en el proceso de gestionar tecnología de información.</t>
  </si>
  <si>
    <t>200-IP-019-2025</t>
  </si>
  <si>
    <t>200-PS-0891-2025</t>
  </si>
  <si>
    <t>GUSTAVO ADOLFO AGUIRRE MARTINEZ</t>
  </si>
  <si>
    <t xml:space="preserve">Prestación de Servicios Profesionales Especializados de Ingeniería como experto SAP S4/HANA en el módulo MM, relacionado con la solución ERP SAP en el proceso de Gestionar Tecnología de Informática. </t>
  </si>
  <si>
    <t>200-IP-025-2025</t>
  </si>
  <si>
    <t>200-PS-0892-2025</t>
  </si>
  <si>
    <t>JORGE RICARDO MARTÍNEZ LAITÓN</t>
  </si>
  <si>
    <t>Prestación de Servicios Profesionales de apoyo en la gestión para el análisis, Diseño, Desarrollo, Pruebas unitarias, pruebas integrales e implementación de módulos, aplicativos y/o sistemas de información integrados automatizando procesos, actividades y procedimientos, que faciliten la toma de decisiones y la eficiencia, utilizando los marcos de trabajo y metodológicos establecidos por EMCALI y realizar todo para el proceso de gestionar tecnología de informática.</t>
  </si>
  <si>
    <t>200-IP-038-2025</t>
  </si>
  <si>
    <t>200-PS-0893-2025</t>
  </si>
  <si>
    <t>RODRIGO SALAZAR PRADO</t>
  </si>
  <si>
    <t>Prestación de Servicios Profesionales Especializados de Ingeniería como experto SAP S4/HANA en los módulos FI-HCM, relacionado con la solución ERP SAP en el proceso de Gestionar Tecnología de Informática.</t>
  </si>
  <si>
    <t>200-IP-039-2025</t>
  </si>
  <si>
    <t>200-PS-0894-2025</t>
  </si>
  <si>
    <t>ROGER QUINTERO BEDOYA</t>
  </si>
  <si>
    <t>200-IP-042-2025</t>
  </si>
  <si>
    <t>200-PS-0895-2025</t>
  </si>
  <si>
    <t>WILSON DARIO FRANCO CASTRO</t>
  </si>
  <si>
    <t>200-IP-001-2025</t>
  </si>
  <si>
    <t>200-PS-0896-2025</t>
  </si>
  <si>
    <t>ABELARDO MENDEZ QUIMBAYO</t>
  </si>
  <si>
    <t>Prestación de servicios Técnico - Asistencial de apoyo en la gestión para el análisis y solución de incidentes, requerimientos, cambios, evaluación, apoyo en los incidentes reportados y proyectos de ambientes de prueba y producción del Sistema Comercial OPEN SMARTFLEX de EMCALI.</t>
  </si>
  <si>
    <t>200-IP-002-2025</t>
  </si>
  <si>
    <t>200-PS-0897-2025</t>
  </si>
  <si>
    <t>ALBERT JOHN VIVAS AGUAS</t>
  </si>
  <si>
    <t>Prestación de Servicios Tecnológicos de apoyo en la Gestión para soporte Funcional para la solución ERP SAP S4/HANA en el proceso de Gestionar Tecnología de Informática.</t>
  </si>
  <si>
    <t>200-IP-020-2025</t>
  </si>
  <si>
    <t>200-PS-0898-2025</t>
  </si>
  <si>
    <t>HECTOR FABIO GONZALEZ ROSERO</t>
  </si>
  <si>
    <t>Prestación de Servicios Profesionales Especializados de apoyo a la planeación estratégica de TI, mediante la asesoría en la construcción de planes requeridos por Min Tic, el acompañamiento metodológico para la alineación de TI con el modelo integrado de planeación y gestión y el modelo estándar de control interno; la definición de la estrategia Gobierno, Riesgo y Cumplimiento GRC; definición del modelo de la PMO y la construcción de artefactos asociados a la planeación de TI.</t>
  </si>
  <si>
    <t>200-IP-022-2025</t>
  </si>
  <si>
    <t>200-PS-0899-2025</t>
  </si>
  <si>
    <t>JAIME CAMPO RODRÍGUEZ</t>
  </si>
  <si>
    <t>200-IP-030-2025</t>
  </si>
  <si>
    <t>200-PS-0900-2025</t>
  </si>
  <si>
    <t>LEYDE COMETA RIOS</t>
  </si>
  <si>
    <t>Prestación de servicios Técnico - Asistencial de apoyo en la gestión para el soporte Funcional para la solución ERP SAP S4/HANA en el proceso de Gestionar Tecnología de Informática.</t>
  </si>
  <si>
    <t>200-IP-034-2025</t>
  </si>
  <si>
    <t>200-PS-0901-2025</t>
  </si>
  <si>
    <t>MARLYN YURI PRADO CAÑAR</t>
  </si>
  <si>
    <t>Prestación de servicios técnico - asistencial de apoyo en la gestión del portafolio de EMCALI, mediante el levantamiento de requerimientos del negocio y el análisis de los problemas que se presenten en los sistemas de información  y realizar todo para el proceso de gestionar tecnología de informática.</t>
  </si>
  <si>
    <t>200-IP-053-2025</t>
  </si>
  <si>
    <t>200-PS-1296-2025</t>
  </si>
  <si>
    <t>ANDREY DAVID SARRIA PATIÑO</t>
  </si>
  <si>
    <t>Prestación de servicios profesionales de apoyo en la gestión para las actividades relacionados con aspectos financieros y contables en el marco de las funciones y los objetivos de soporte empresarial en tecnología de la Gerencia de Área de Tecnologías de la Información de EMCALI.</t>
  </si>
  <si>
    <t>200-IP-058-2025</t>
  </si>
  <si>
    <t>200-PS-1297-2025</t>
  </si>
  <si>
    <t>GIL ANTONIO SALAMANCA GALVES</t>
  </si>
  <si>
    <t>Prestación de servicios técnico - asistencial de apoyo en la gestión para el soporte y atención de las solicitudes de servicios, incidentes y requerimientos de tecnología de información para el cliente interno de EMCALI.</t>
  </si>
  <si>
    <t>200-IP-060-2025</t>
  </si>
  <si>
    <t>200-PS-1298-2025</t>
  </si>
  <si>
    <t>JUAN DAVID LIEVANO ESCOBAR</t>
  </si>
  <si>
    <t>Prestación de servicios técnico - asistencial en la gestión documental de la correspondencia y contratación, y para el apoyo a los procesos secretariales y administrativos de la Gerencia de Tecnología de la Información.</t>
  </si>
  <si>
    <t>200-IP-061-2025</t>
  </si>
  <si>
    <t>200-PS-1299-2025</t>
  </si>
  <si>
    <t>KAREN YULIET RAMOS MARTINEZ</t>
  </si>
  <si>
    <t>Prestación de servicios técnico - asistencial de apoyo en la gestión para los procesos relacionados con la gestión de proyectos y gestión de relacionamiento de tecnología de la información.</t>
  </si>
  <si>
    <t>200-IP-063-2025</t>
  </si>
  <si>
    <t>200-PS-1300-2025</t>
  </si>
  <si>
    <t>MARIO ALBERTO GONZALEZ MORALES</t>
  </si>
  <si>
    <t>Prestación de servicios profesionales de apoyo en la gestión del relacionamiento con las unidades de negocio y seguimiento de la ejecución de los proyectos de la Gerencia Área Tecnología de Información y Unidades de Negocio.</t>
  </si>
  <si>
    <t>200-IP-064-2025</t>
  </si>
  <si>
    <t>200-PS-1301-2025</t>
  </si>
  <si>
    <t xml:space="preserve">VIVIANA FERNANDEZ PAYAN </t>
  </si>
  <si>
    <t>Prestación de servicios profesionales de apoyo en la gestión para las actividades administrativas y contractuales, gestionando la documentación en la ejecución de los contratos del área.</t>
  </si>
  <si>
    <t>200-IP-065-2025</t>
  </si>
  <si>
    <t>200-PS-1302-2025</t>
  </si>
  <si>
    <t>ANGIE KATHERINE ROMERO LOAIZA</t>
  </si>
  <si>
    <t>Prestación de servicios asistenciales de apoyo en la gestión para el soporte y atención de las solicitudes de servicios, indicadores y requerimientos de tecnología de información para el cliente interno de EMCALI.</t>
  </si>
  <si>
    <t>200-IP-066-2025</t>
  </si>
  <si>
    <t>200-PS-1303-2025</t>
  </si>
  <si>
    <t>JEAN PIERRE VARGAS NARANJO</t>
  </si>
  <si>
    <t>Prestar los servicios profesionales en la Gerencia de Tecnología de la Información para apoyar el trámite y seguimiento de los procesos administrativos y contractuales, requeridos para la adquisición de bienes y servicios requeridos por la Gerencia de Área.</t>
  </si>
  <si>
    <t>200-IP-068-2025</t>
  </si>
  <si>
    <t>200-PS-1304-2025</t>
  </si>
  <si>
    <t>JUAN DAVID GOMEZ SOTELO</t>
  </si>
  <si>
    <t>Prestación de servicios profesionales de apoyo en las actividades relacionadas con la gestión de riesgos de la Gerencia Área de Tecnología de la Información y la creación o actualización de sus procesos y subprocesos y actividades.</t>
  </si>
  <si>
    <t>200-IP-054-2025</t>
  </si>
  <si>
    <t>200-PS-1317-2025</t>
  </si>
  <si>
    <t>RENE CORTES GIRALDO</t>
  </si>
  <si>
    <t>Prestación de servicios profesionales de apoyo en la gestión para el seguimiento y evaluación integral del desempeño de las unidades pertenecientes a la Gerencia Área Tecnología de Información, como también el desempeño con respecto a las unidades de negocio de EMCALI EICE ESP.</t>
  </si>
  <si>
    <t>200-IP-067-2025</t>
  </si>
  <si>
    <t>200-PS-1318-2025</t>
  </si>
  <si>
    <t>NATALIA ZAPATA DIAZ</t>
  </si>
  <si>
    <t>200-IP-055-2025</t>
  </si>
  <si>
    <t>200-PS-1324-2025</t>
  </si>
  <si>
    <t>LUIS EDUARDO VASQUEZ VIAFARA</t>
  </si>
  <si>
    <t>Prestación de servicios profesionales de apoyo para la gestión de seguridad y privacidad de la información, incluyendo el MSPI, la gestión de vulnerabilidades, incidentes de ciberseguridad y cumplimiento normativo según ISO 27001 y Min TIC.</t>
  </si>
  <si>
    <t>200-IP-056-2025</t>
  </si>
  <si>
    <t>200-PS-1484-2025</t>
  </si>
  <si>
    <t>URIEL LÓPEZ OSORIO</t>
  </si>
  <si>
    <t>Prestación de servicios profesionales de apoyo en la gestión para los procesos relacionados con la gestión de proyectos y gestión de relacionamiento de tecnología de la información.</t>
  </si>
  <si>
    <t>200-IP-062-2025</t>
  </si>
  <si>
    <t>200-PS-1485-2025</t>
  </si>
  <si>
    <t>JAIME ALBERTO GUTIERREZ RODRIGUEZ</t>
  </si>
  <si>
    <t>Prestación de servicios técnico - asistencial de apoyo en la Gestión para el soporte y atención de las solicitudes de servicios, incidentes y requerimientos de tecnología de información para el cliente interno de EMCALI.</t>
  </si>
  <si>
    <t>200-IP-069-2025</t>
  </si>
  <si>
    <t>200-PS-1486-2025</t>
  </si>
  <si>
    <t>ANDERSON SANTIAGO MENDOZA MUÑOZ</t>
  </si>
  <si>
    <t>Prestación de servicios profesionales de apoyo para la gestión del cambio y cultura organizacional, en el proceso de gestionar tecnología de informática.</t>
  </si>
  <si>
    <t>200-IP-057-2025</t>
  </si>
  <si>
    <t>200-PS-1496-2025</t>
  </si>
  <si>
    <t>ALEJANDRO CHALARCA BETANCUR</t>
  </si>
  <si>
    <t>Prestación de Servicios Profesionales de apoyo en la Gestión para fortalecer la gestión integral de proyectos, acorde con las directrices y necesidades establecidas por la gerencia de tecnología de información.</t>
  </si>
  <si>
    <t>200-IP-085-2025</t>
  </si>
  <si>
    <t>200-PS-1693-2025</t>
  </si>
  <si>
    <t>GUSTAVO ADOLFO MARMOLEJO TORO</t>
  </si>
  <si>
    <t>Prestación de Servicios Profesionales de apoyo a la Gestión, la coordinación y el direccionamiento de actividades orientadas al cumplimiento normativo y regulatorio para los proyectos e iniciativas de la Gerencia de Área de Tecnologías de la Información de EMCALI.</t>
  </si>
  <si>
    <t>200-IP-078-2025</t>
  </si>
  <si>
    <t>200-PS-1832-2025</t>
  </si>
  <si>
    <t>EDUARDO ROJAS TRIVIÑO</t>
  </si>
  <si>
    <t>Prestación de servicios técnico - asistencial de apoyo en la gestión de pruebas funcionales y técnicas del portal web desarrollado en Liferay, incluyendo el registro y seguimiento de resultados para garantizar su correcto funcionamiento.</t>
  </si>
  <si>
    <t>200-IP-059-2025</t>
  </si>
  <si>
    <t>200-PS-2977-2025</t>
  </si>
  <si>
    <t>ALBERTO ENRIQUE SALAZAR CÓRDOBA</t>
  </si>
  <si>
    <t>200-IP-079-2025</t>
  </si>
  <si>
    <t>200-PS-2978-2025</t>
  </si>
  <si>
    <t>SHEILA PAOLA SALAS CHAVEZ</t>
  </si>
  <si>
    <t>900-CCE-0038-2025</t>
  </si>
  <si>
    <t>200-PS-1364-2025</t>
  </si>
  <si>
    <t>900-CCE-0055-2025</t>
  </si>
  <si>
    <t>200-CCE-1378-2025</t>
  </si>
  <si>
    <t>JUAN CARLOS BERMEO GORDILLO</t>
  </si>
  <si>
    <t>900-CCE-0058-2025</t>
  </si>
  <si>
    <t>200-CCE-1387-2025</t>
  </si>
  <si>
    <t>SUNTIC S.A.S.</t>
  </si>
  <si>
    <t>900-CCE-0082-2025</t>
  </si>
  <si>
    <t>200-CCE-1536-2025</t>
  </si>
  <si>
    <t>SONDA DE COLOMBIA S.A.</t>
  </si>
  <si>
    <t>900-CCE-0091-2025</t>
  </si>
  <si>
    <t>200-CCE-1639-2025</t>
  </si>
  <si>
    <t>LUIS ANGEL TOBON CASTRO</t>
  </si>
  <si>
    <t>900-IP-0090-2025</t>
  </si>
  <si>
    <t>INVITACION PRIVADA</t>
  </si>
  <si>
    <t>200-PS-1793-2025</t>
  </si>
  <si>
    <t>GLOBAL MVM S.A.S.</t>
  </si>
  <si>
    <t>CESAR AUGUSTO GALINDO SANCHEZ</t>
  </si>
  <si>
    <t>ADQUISICIÓN LICENCIAMIENTO PRODUCTOS ORACLE "SOFTWARE UPDATE LICENSE AND SUPPORT", ILIMITADOS Y SOPORTE TÉCNICO ORACLE.</t>
  </si>
  <si>
    <t>200-IP-0075-2025</t>
  </si>
  <si>
    <t>200-PS-2776-2025</t>
  </si>
  <si>
    <t>ORACLE COLOMBIA LTDA.</t>
  </si>
  <si>
    <t>900-CCE-0153-2025</t>
  </si>
  <si>
    <t>200-CCE-2768-2025</t>
  </si>
  <si>
    <t>900-CCE-0155-2025</t>
  </si>
  <si>
    <t>200-CCE-2778-2025</t>
  </si>
  <si>
    <t>FABIO ALBERTO OVIEDO BASTIDAS</t>
  </si>
  <si>
    <t>900-IP-0073-2023</t>
  </si>
  <si>
    <t>200-AO-1676-2023</t>
  </si>
  <si>
    <t>900-IP-0267-2024</t>
  </si>
  <si>
    <t>200-PS-2731-2024</t>
  </si>
  <si>
    <t>GRUPOSIT S.A.S.</t>
  </si>
  <si>
    <t>LUIS ALBERTO BELTRAN ROMERO</t>
  </si>
  <si>
    <t>900-IP-0232-2024</t>
  </si>
  <si>
    <t>200-PS-2760-2024</t>
  </si>
  <si>
    <t>DISCOVERY PARTNERS S.A.S.</t>
  </si>
  <si>
    <t>Renovación del derecho al uso del sistema y/o estandar de identificación de codigo de barras GS1</t>
  </si>
  <si>
    <t>200-GTI-045-2025 AGOP</t>
  </si>
  <si>
    <t>LOGYCA/ASOCIACION</t>
  </si>
  <si>
    <t>El Certificado tipo Wildcard tiene por objetivo asegurar un número ilimitado de sus subdominios. Este Certificado protege el nombre común y todos los subdominios con el nivel que se desee especificar al momento de realizar cualquier solicitud.</t>
  </si>
  <si>
    <t>200-GTI-047-2025 AGOP</t>
  </si>
  <si>
    <t xml:space="preserve">PRESTACIÓN DE SERVICIOS ESPECIALIZADOS A LA GERENCIA GENERAL DE EMCALI EICE ESP EN ASESORIA JURIDICA, REGULATORIA, Y PRESUPUESTAL, EN RELACIÓN A LOS PROYECTOS IDENTIFICADOS COMO ESTRATEGICOS PARA EL CUMPLIMIENTO DE LOS OBJETIVOS EMPRESARIALES
</t>
  </si>
  <si>
    <t>100-IP-049-2025</t>
  </si>
  <si>
    <t>100-AO-0957-2025</t>
  </si>
  <si>
    <t>LOTERO ZULUAGA ABOGADOS S.A.S.</t>
  </si>
  <si>
    <t>JUAN CAMILO VALLEJO LORZA</t>
  </si>
  <si>
    <t>PRESTACIÓN DE SERVICIOS PROFESIONALES COMO ASESOR PARA EL RELACIONAMIENTO Y CONTROL A TEMAS MISIONALES DE LA GERENCIA GENERAL DE EMCALI E.I.C.E E.S.P.</t>
  </si>
  <si>
    <t>100-IP-001-2025</t>
  </si>
  <si>
    <t>100-PS-0094-2025</t>
  </si>
  <si>
    <t>CATALINA ALEXANDRA SILVIA LOPEZ</t>
  </si>
  <si>
    <t>ROGER MINA CARBONERO</t>
  </si>
  <si>
    <t>PRESTACIÓN DE SERVICIOS DE ASESORÍA PARA REALIZAR CONTROL DE LEGALIDAD DE LOS ACTOS ADMINISTRATIVOS Y DOCUMENTOS SOMETIDOS A FIRMA DEL GERENTE GENERAL</t>
  </si>
  <si>
    <t>100-IP-005-2025</t>
  </si>
  <si>
    <t>100-PS-0096-2025</t>
  </si>
  <si>
    <t>DANIELA ALEJANDRA PANTOJA MORILLO</t>
  </si>
  <si>
    <t>Prestación de servicios de asesoría y acompañamiento a la Gerencia General en actividades relacionadas con la estrategia y políticas corporativas para la gestión integral de proyectos de EMCALI EICE ESP.</t>
  </si>
  <si>
    <t>100-IP-021-2025</t>
  </si>
  <si>
    <t>100-PS-0097-2025</t>
  </si>
  <si>
    <t>SANDRA ISABEL TORRES ZAMBRANO</t>
  </si>
  <si>
    <t>VICTOR EDUARDO SANCHEZ MUÑOZ</t>
  </si>
  <si>
    <t>PRESTACIÓN DE SERVICIOS  PARA BRINDAR APOYO  EN EL AREA FUNCIONAL DE ADMINISTRACIÓN  DE LA GERENCIA GENERAL DE EMCALI EICE ESP</t>
  </si>
  <si>
    <t>100-IP-003-2025</t>
  </si>
  <si>
    <t>100-PS-0178-2025</t>
  </si>
  <si>
    <t>VALENTINA ALMANSA GALLEGO</t>
  </si>
  <si>
    <t>PRESTACIÓN DE SERVICIOS PROFESIONALES EN LA GERENCIA GENERAL DE EMCALI EICE ESP</t>
  </si>
  <si>
    <t>100-IP-008-2025</t>
  </si>
  <si>
    <t>100-PS-0179-2025</t>
  </si>
  <si>
    <t>CHRISTIAN ANDRES RIVADENEIRA ROMAN</t>
  </si>
  <si>
    <t xml:space="preserve">PRESTACIÓN DE SERVICIOS PROFESIONALES ESPECIALIZADOS EN LA GERENCIA GENERAL DE EMCALI EICE ESP </t>
  </si>
  <si>
    <t>100-IP-009-2025</t>
  </si>
  <si>
    <t>100-PS-0180-2025</t>
  </si>
  <si>
    <t>ELIZABETH NARVAEZ DE RIVADENEIRA</t>
  </si>
  <si>
    <t>PRESTACIÓN DE SERVICIOS PROFESIONALES PARA BRINDAR ASESORIA A LA GERENCIA GENERAL DE EMCALI EICE ESP</t>
  </si>
  <si>
    <t>100-IP-019-2025</t>
  </si>
  <si>
    <t>100-PS-0181-2025</t>
  </si>
  <si>
    <t>SAMARA PAOLA PALACIOS GARCIA</t>
  </si>
  <si>
    <t>PRESTACIÓN DE SERVICIOS PROFESIONALES ESPECIALIZADOS PARA BRINDAR APOYO A LA GERENCIA GENERAL DE EMCALI EICE ESP</t>
  </si>
  <si>
    <t>100-IP-024-2025</t>
  </si>
  <si>
    <t>100-PS-0182-2025</t>
  </si>
  <si>
    <t>NUR ALEJANDRA BULTAIF GHATTAS</t>
  </si>
  <si>
    <t>Prestar los servicios profesionales como abogada para apoyar jurídicamente en la proyección de las actuaciones disciplinarias que por competencia orgánica y funcional correspondan a la GERENCIA GENERAL DE EMCALI EICE ESP.</t>
  </si>
  <si>
    <t>100-IP-025-2025</t>
  </si>
  <si>
    <t>100-PS-0183-2025</t>
  </si>
  <si>
    <t>HURTADO MARTINEZ GINA MARCELA</t>
  </si>
  <si>
    <t>PRESTACIÓN DE SERVICIOS PROFESIONALES PARA ASESORÍA EN LA EJECUCIÓN DE ACTIVIDADES ADMINISTRATIVAS, Y CONVENCIONALES QUE ESTÉN BAJO LA RESPONSABILIDAD DE LAS GERENCIAS DE EMCALI E.I.C.E. E.S.P.</t>
  </si>
  <si>
    <t>100-IP-004-2025</t>
  </si>
  <si>
    <t>100-PS-0184-2025</t>
  </si>
  <si>
    <t>ALVARO JOSE VEGA CAICEDO</t>
  </si>
  <si>
    <t>PRESTACIÓN DE SERVICIOS PROFESIONALES DE APOYO A LA GESTIÓN ADMINISTRATIVA  GERENCIA GENERAL DE EMCALI.</t>
  </si>
  <si>
    <t>100-IP-020-2025</t>
  </si>
  <si>
    <t>100-PS-0685-2025</t>
  </si>
  <si>
    <t>CARLOS ALBERTO ASPRILLA</t>
  </si>
  <si>
    <t>100-IP-006-2025</t>
  </si>
  <si>
    <t>100-PS-0731-2025</t>
  </si>
  <si>
    <t>MARIA JOSE RODRIGUEZ IZQUIERDO</t>
  </si>
  <si>
    <t>PRESTACIÓN DE SERVICIOS PROFESIONALES ESPECIALIZADOS PARA BRINDAR APOYO  EN EL AREA FUNCIONAL DE ADMINISTRACIÓN  DE LA GERENCIA GENERAL DE EMCALI EICE ESP</t>
  </si>
  <si>
    <t>100-IP-007-2025</t>
  </si>
  <si>
    <t>100-PS-0732-2025</t>
  </si>
  <si>
    <t>LADRON DE GUEVARA MARTINEZ AMALIA</t>
  </si>
  <si>
    <t>PRESTACIÓN DE SERVICIOS DE APOYO A LA GESTIÓN PARA LA EJECUCIÓN DE ACTIVIDADES ADMINISTRATIVAS EN LA DIRECCIÓN DE CONTROL INTERNO.</t>
  </si>
  <si>
    <t>100-IP-015-2025</t>
  </si>
  <si>
    <t>100-PS-0733-2025</t>
  </si>
  <si>
    <t>EDINSON LUCUMI CASARAN</t>
  </si>
  <si>
    <t>OMAR ROMO AZA</t>
  </si>
  <si>
    <t>Prestación de servicios de apoyo administrativo área funcional administración de Gerencia General de EMCALI.</t>
  </si>
  <si>
    <t>100-IP-046-2025</t>
  </si>
  <si>
    <t>100-PS-0734-2025</t>
  </si>
  <si>
    <t>CRISTIAN ANDRES CORTES ANGULO</t>
  </si>
  <si>
    <t>PRESTACION DE SERVICIOS PROFESIONALES PARA DAR APOYO A LA GESTION DE LAS ACTIVIDADES A CARGO DE LAS AREAS FUNCIONALES QUE CONFORMAN LA UNIDAD DE GESTION DE LA CALIDAD PARA EL CUMPLIMIENTO DE LA ESTRATEGIA Y OBJETIVOS DE LA EMPRESA</t>
  </si>
  <si>
    <t>100-IP-036-2025</t>
  </si>
  <si>
    <t>100-PS-0735-2025</t>
  </si>
  <si>
    <t>DIEGO FERNANDO MOYA OCAMPO</t>
  </si>
  <si>
    <t>ALBA LUZ MANRIQUE RINCON</t>
  </si>
  <si>
    <t>100-IP-037-2025</t>
  </si>
  <si>
    <t>100-PS-0736-2025</t>
  </si>
  <si>
    <t>JOSE ALBERTO OLIVEROS MANZANO</t>
  </si>
  <si>
    <t>Prestación de servicios profesionales especializados para brindar apoyo al mejoramiento de la eficiencia administrativa y gestión en actividades relacionadas a la planeación de la Subgerencia de Planeación y Desarrollo de EMCALI E.I.C.E E.S.P</t>
  </si>
  <si>
    <t>100-IP-017-2025</t>
  </si>
  <si>
    <t>100-PS-0737-2025</t>
  </si>
  <si>
    <t>GAMBOA GONZALEZ JNMY EDIER</t>
  </si>
  <si>
    <t>DIEGO JAVIER GOMEZ CALDERON</t>
  </si>
  <si>
    <t xml:space="preserve">PRESTACION DE SERVICIOS PROFESIONALES PARA BRINDAR APOYO Y ACOMPAÑAMIENTO EN EL DESARROLLO Y EJECUCIÓN DE LAS ACTIVIDADES Y TAREAS INHERENTESAL PROCEDIMIENTO DISCIPLINARIO CONTEMPLADO EN EL CODIGO UNICO DISCIPLINARIO. </t>
  </si>
  <si>
    <t>100-IP-011-2025</t>
  </si>
  <si>
    <t>100-PS-0864-2025</t>
  </si>
  <si>
    <t>CLAUDIA VANESSA LOPEZ ENCISO</t>
  </si>
  <si>
    <t>CARLOS ANDRES SARASTI</t>
  </si>
  <si>
    <t>100-IP-012-2025</t>
  </si>
  <si>
    <t>100-PS-0865-2025</t>
  </si>
  <si>
    <t>JENNY KATHERINE MARTINEZ BERNAL</t>
  </si>
  <si>
    <t>PATRICIA INES CORINA ROJAS CACERES</t>
  </si>
  <si>
    <t xml:space="preserve">PRESTAR LOS SERVICIOS DE APOYO EN GESTION DOCUMENTAL A LA DIRECCION DE CONTROL DISCIPLINARIO GARANTIZANDO EL CUMPLIMIENTO DE LAS POLITICAS TRAZADAS BAJO EL MARCO DE LA LEY  2094 DE 2021  (CODIGO GENERAL DISCIPLINARIO). </t>
  </si>
  <si>
    <t>100-IP-013-2025</t>
  </si>
  <si>
    <t>100-PS-0866-2025</t>
  </si>
  <si>
    <t>LUZ AMPARO VASQUEZ QUINTERO</t>
  </si>
  <si>
    <t>PRESTACIÓN DE SERVICIOS PROFESIONALES PARA BRINDAR APOYO A LA GERENCIA GENERAL DE EMCALI EICE ESP</t>
  </si>
  <si>
    <t>100-IP-023-2025</t>
  </si>
  <si>
    <t>100-PS-0933-2025</t>
  </si>
  <si>
    <t>LEIDY SOLANYI NIEVE SEGURA</t>
  </si>
  <si>
    <t>PRESTACIÓN DE SERVICIOS PROFESIONALES A LA UNIDAD DE RESPONSABILIDAD SOCIAL EMPRESARIAL PARA EL FORTALECIMIENTO COMUNITARIO QUE GENEREN VALOR ECONOMICO Y SOCIAL</t>
  </si>
  <si>
    <t>100-IP-048-2025</t>
  </si>
  <si>
    <t>100-PS-0993-2025</t>
  </si>
  <si>
    <t>VALENTINA DIAZ MORALES</t>
  </si>
  <si>
    <t>VIVIANA VICTORIA OREJUELA</t>
  </si>
  <si>
    <t>PRESTACIÓN DE SERVICIOS PROFESIONALES A LA UNIDAD DE RESPONSABILIDAD SOCIAL EMPRESARIAL PARA EL FORTALECIMIENTO COMUNITARIO QUE GENERAN VALOR ECONÓMICO Y SOCIAL.</t>
  </si>
  <si>
    <t>100-IP-042-2025</t>
  </si>
  <si>
    <t>100-PS-0994-2025</t>
  </si>
  <si>
    <t>EDGAR MATEO SANCHEZ MOSQUERA</t>
  </si>
  <si>
    <t>JAIME ANDRÉS GÓMEZ SUESCÚN</t>
  </si>
  <si>
    <t>Prestación de servicios de apoyo administrativo y asistencial en el área funcional “Administración de la Unidad” de la Unidad de Regulación Empresarial.</t>
  </si>
  <si>
    <t>100-IP-039-2025</t>
  </si>
  <si>
    <t>100-PS-1067-2025</t>
  </si>
  <si>
    <t>ANA YENIFER RAMIREZ MARIN</t>
  </si>
  <si>
    <t>RAMIRO ALBERTO TORRES MUÑOZ</t>
  </si>
  <si>
    <t>PRESTACIÓN DE SERVICIOS DE APOYO ADMINISTRATIVO, LOGISTICO Y ASISTENCIAL EN EL ÁREA FUNCIONAL “Información Estadística y Procedimientos Regulatorios” DE LA UNIDAD DE REGULACIÓN EMPRESARIAL. </t>
  </si>
  <si>
    <t>100-IP-040-2025</t>
  </si>
  <si>
    <t>100-PS-1068-2025</t>
  </si>
  <si>
    <t>JAIME ESTRADA GIRALDO</t>
  </si>
  <si>
    <t>PRESTACIÓN DE SERVICIOS PROFESIONALES PARA BRINDAR APOYO A LA UNIDAD DE REGULACION</t>
  </si>
  <si>
    <t>100-IP-041-2025</t>
  </si>
  <si>
    <t>100-PS-1069-2025</t>
  </si>
  <si>
    <t>JENNIFER ANDREA GUERREO MOSQUERA</t>
  </si>
  <si>
    <t>PRESTACION DE SERVICIOS DIRECCION DE CONTROL DISCIPLINARIO DE JUZGAMIENTO</t>
  </si>
  <si>
    <t>100-IP-014-2025</t>
  </si>
  <si>
    <t>100-PS-1070-2025</t>
  </si>
  <si>
    <t>JUAN DAVID AGUIRRE POLANCO</t>
  </si>
  <si>
    <t>EDINSON ZAMBRANO MARTINEZ</t>
  </si>
  <si>
    <t>Prestación de servicios para desarrollar actividades que permita la estructuración de la información geoespacial de los instrumentos de planeación territorial de EMCALI en su área de cobertura.</t>
  </si>
  <si>
    <t>100-IP-029-2025</t>
  </si>
  <si>
    <t>100-PS-1072-2025</t>
  </si>
  <si>
    <t>FABIO HECTOR ECHEVERRY ANDRADE</t>
  </si>
  <si>
    <t>GUSTAVO CAMACHO</t>
  </si>
  <si>
    <t>Prestación de servicios para acopiar, organizar y fortalecer información de riesgos y oportunidades que requiere la Unidad de Prospectiva Estratégica Empresarial de la Subgerencia de Planeación adscrita a la Gerencia General.</t>
  </si>
  <si>
    <t>100-IP-030-2025</t>
  </si>
  <si>
    <t>100-PS-1073-2025</t>
  </si>
  <si>
    <t>VICTOR MANUEL DONNEYS APONTE</t>
  </si>
  <si>
    <t>PRESTACIÓN DE SERVICIOS PROFESIONALES DE APOYO EN LA GESTIÓN DE LA UNIDAD PROSPECTIVA ESTRATÉGICA EMPRESARIAL EN MEDICIÓN, SEGUIMIENTO, CONTROL Y EVALUACIÓN A LOS PROGRAMAS, PROYECTOS Y ACTIVIDADES DE LA ESTRATEGIA EMPRESARIAL.</t>
  </si>
  <si>
    <t>100-IP-018-2025</t>
  </si>
  <si>
    <t>100-PS-1074-2025</t>
  </si>
  <si>
    <t>LEODANNY PARRA ANDRADE</t>
  </si>
  <si>
    <t>PRESTACIÓN DE SERVICIOS PROFESIONALES ESPECIALIZADOS PARA  ACOMPAÑAR EN LA GESTIÓN DEL AREA FUNCIONAL COOPERACION Y RELACIONAMIENTO INTERNACIONAL DE EMCALI EICE ESP</t>
  </si>
  <si>
    <t>100-IP-010-2025</t>
  </si>
  <si>
    <t>100-PS-1165-2025</t>
  </si>
  <si>
    <t>RUEDA RODRIGUEZ MARTHA LILIANA</t>
  </si>
  <si>
    <t>DIANA BOLIVAR JIMENEZ</t>
  </si>
  <si>
    <t>PRESTACION DE SERVICIOS PROFESIONALES A LA  DIRECCION DE CONTROL DISCIPLINARIO DE JUZGAMIENTO</t>
  </si>
  <si>
    <t>100-IP-027-2025</t>
  </si>
  <si>
    <t>100-PS-1248-2025</t>
  </si>
  <si>
    <t>NASLY GINETH MONCADA VALENCIA</t>
  </si>
  <si>
    <t>Prestación de servicios para brindar apoyo y acompañamiento en el desarrollo y ejecucion de las actividades y tareas inherentes al procedimiento disciplinario en el procedimiento de juzgamiento contemplado en la ley disciplinaria</t>
  </si>
  <si>
    <t>100-IP-028-2025</t>
  </si>
  <si>
    <t>100-PS-1249-2025</t>
  </si>
  <si>
    <t>VERONICA BALANTA LOPEZ</t>
  </si>
  <si>
    <t>PRESTACIÓN DE SERVICIOS ESPECIALIZADOS DE  ACOMPAÑAMIENTO Y ARTICULACIÓN A LAS ACTIVIDADES DE SEGUIMIENTO Y CONTROL DE LA UNIDAD GESTIÓN EMPRESARIAL DE PROYECTOS, EN LA GERENCIA GENERAL.</t>
  </si>
  <si>
    <t>100-IP-022-2025</t>
  </si>
  <si>
    <t>100-PS-1271-2025</t>
  </si>
  <si>
    <t>CLAUDIA VIVIANA CONCHA MORALES</t>
  </si>
  <si>
    <t>PRESTACION DE SERVICIOS PROFESIONALES A LA UNIDAD DE RESPONSABILIDAD SOCIAL EMPRESARIAL PARA EL FORTALECIMIENTO COMUNITARIO QUE GENEREN VALOR ECONOMICO Y SOCIAL</t>
  </si>
  <si>
    <t>100-IP-043-2025</t>
  </si>
  <si>
    <t>100-PS-1283-2025</t>
  </si>
  <si>
    <t>PAOLA ANDREA CANDAMIL TOVAR</t>
  </si>
  <si>
    <t>PRESTACIÓN DE SERVICIOS DE APOYO A LA UNIDAD DE RESPONSABILIDAD SOCIAL EMPRESARIAL PARA EL FORTALECIMIENTO COMUNITARIO QUE GENERAN VALOR ECONÓMICO Y SOCIAL.</t>
  </si>
  <si>
    <t>100-IP-044-2025</t>
  </si>
  <si>
    <t>100-PS-1284-2025</t>
  </si>
  <si>
    <t>YOLENY  HURTADO LERMA</t>
  </si>
  <si>
    <t xml:space="preserve"> PRESTACIÓN DE SERVICIOS DE APOYO A LA UNIDAD DE RESPONSABILIDAD SOCIAL EMPRESARIAL</t>
  </si>
  <si>
    <t>100-IP-064-2025</t>
  </si>
  <si>
    <t>100-PS-1295-2025</t>
  </si>
  <si>
    <t>DENNI ANDERSON ORJUELA LERMA</t>
  </si>
  <si>
    <t>100-IP-059-2025</t>
  </si>
  <si>
    <t>100-PS-1309-2025</t>
  </si>
  <si>
    <t>NATALIA HERRERA CABALLERO</t>
  </si>
  <si>
    <t>Prestación de servicios profesionales en el Área Funcional de Gestión Ambiental Empresarial de EMCALI EICE ESP.</t>
  </si>
  <si>
    <t>100-IP-032-2025</t>
  </si>
  <si>
    <t>100-PS-1319-2025</t>
  </si>
  <si>
    <t>JUAN FELIPE BEDOYA RANGEL</t>
  </si>
  <si>
    <t>LUIS FERNANDO POTOSÍ GUZMAN</t>
  </si>
  <si>
    <t xml:space="preserve">Prestación de servicios  de apoyo en el Área Funcional de Educación Ambiental de la Unidad de Gestión Ambiental. </t>
  </si>
  <si>
    <t>100-IP-031-2025</t>
  </si>
  <si>
    <t>100-PS-1320-2025</t>
  </si>
  <si>
    <t>HENRY CAMILO PAZ DIAZ</t>
  </si>
  <si>
    <t xml:space="preserve">Prestación de servicios  de apoyo en el Área Funcional de Gestión Integral del Recurso Hídrico y a los Sistemas de Información Geografica, en la Unidad de Gestión Ambiental. </t>
  </si>
  <si>
    <t>100-IP-034-2025</t>
  </si>
  <si>
    <t>100-PS-1321-2025</t>
  </si>
  <si>
    <t>LINA MARCELA POLANCO ROSERO</t>
  </si>
  <si>
    <t xml:space="preserve">Prestación de servicios profesionales de apoyo al Área Funcional de Gestión Integral de Residuos de la Unidad de Gestión Ambiental. </t>
  </si>
  <si>
    <t>100-IP-033-2025</t>
  </si>
  <si>
    <t>100-PS-1322-2025</t>
  </si>
  <si>
    <t>CARDENAS CLEVES LINA MARCELA</t>
  </si>
  <si>
    <t>Prestación de servicios profesionales de apoyo a la planificación, implementación y seguimiento de planes, programas, proyectos o iniciativas, la articulación con grupos de interés, elaboración de informes y demás actividades administrativas y técnicas relacionadas, de acuerdo con los lineamientos establecidos por la Unidad de Gestión Ambiental.</t>
  </si>
  <si>
    <t>100-IP-035-2025</t>
  </si>
  <si>
    <t>100-PS-1323-2025</t>
  </si>
  <si>
    <t>VERONICA JHOANA ALBAN GUADIR</t>
  </si>
  <si>
    <t>PRESTACIÓN DE SERVICIOS PROFESIONALES DE APOYO A LA GESTIÓN Y AL SEGUIMIENTO DEL PLAN DE TRABAJO DE LA SUBGERENCIA DE PLANEACIÓN Y DESARROLLO EMPRESARIAL DE EMCALI.</t>
  </si>
  <si>
    <t>100-IP-050-2025</t>
  </si>
  <si>
    <t>100-PS-1325-2025</t>
  </si>
  <si>
    <t>IBARRA MERA MARIA DEL PILAR</t>
  </si>
  <si>
    <t>PRESTACIÓN DE SERVICIOS PROFESIONALES A LA SUBGERENCIA DE PLANEACION Y DESARROLLO EMPRESARIAL</t>
  </si>
  <si>
    <t>100-IP-073-2025</t>
  </si>
  <si>
    <t>100-PS-1326-2025</t>
  </si>
  <si>
    <t>EDUARD DAVID MOSQUERA COPETE</t>
  </si>
  <si>
    <t>PRESTACION DE SERVICIOS UNIDAD DE GESTION EMPRESARIAL DE PROYECTOS - PMO</t>
  </si>
  <si>
    <t>100-IP-056-2025</t>
  </si>
  <si>
    <t>100-PS-1327-2025</t>
  </si>
  <si>
    <t>DANIELA MUÑOZ LEMOS</t>
  </si>
  <si>
    <t>PRESTACIÓN DE SERVICIOS PARA EL APOYO A LAS ACTIVIDADES DE SEGUIMIENTO Y CONTROL DE LA UNIDAD GESTIÓN EMPRESARIAL DE PROYECTOS, EN LA GERENCIA GENERAL.</t>
  </si>
  <si>
    <t>100-IP-038-2025</t>
  </si>
  <si>
    <t>100-PS-1328-2025</t>
  </si>
  <si>
    <t>ALVARO CABRERA SANDOVAL</t>
  </si>
  <si>
    <t>PRESTACIÓN DE SERVICIOS PARA EL APOYO A LAS ACTIVIDADES DE FORMULACIÓN Y DEFINICIÓN DE ESTÁNDARES DE PROYECTOS EN LA UNIDAD GESTIÓN EMPRESARIAL DE PROYECTOS, EN LA GERENCIA GENERAL.</t>
  </si>
  <si>
    <t>100-IP-057-2025</t>
  </si>
  <si>
    <t>100-PS-1329-2025</t>
  </si>
  <si>
    <t>YURLY STEFANY GARCIA SALINAS</t>
  </si>
  <si>
    <t>100-IP-058-2025</t>
  </si>
  <si>
    <t>100-PS-1330-2025</t>
  </si>
  <si>
    <t>LESLIE YHOVANA LOZANO FLOREZ</t>
  </si>
  <si>
    <t xml:space="preserve">PRESTACION DE SERVICIOS PROFESIONALES PARA APOYAR A LA DIRECCION DE CONTROL INTERNO EN LAS ACTIVIDADES ASEGURAMIENTO Y RELACIONAMIENTO CON ENTES EXTERNOS DE CONTROL.
</t>
  </si>
  <si>
    <t>100-IP-051-2025</t>
  </si>
  <si>
    <t>100-PS-1332-2025</t>
  </si>
  <si>
    <t>JOHANA JACKELINE GARZON MARTINEZ</t>
  </si>
  <si>
    <t xml:space="preserve">PRESTACION DE SERVICIOS PROFESIONALES PARA APOYAR A LA DIRECCION DE CONTROL INTERNO EN LAS ACTIVIDADES ASEGURAMIENTO Y ASESORÍA." </t>
  </si>
  <si>
    <t>100-IP-052-2025</t>
  </si>
  <si>
    <t>100-PS-1333-2025</t>
  </si>
  <si>
    <t>HERRERA BELTRAN LUISA FERNANDA</t>
  </si>
  <si>
    <t>Prestación de servicios profesionales  para apoyar a la Dirección de Control Interno en las actividades aseguramiento,   consultoría y  asesoría.</t>
  </si>
  <si>
    <t>100-IP-054-2025</t>
  </si>
  <si>
    <t>100-PS-1334-2025</t>
  </si>
  <si>
    <t>HORACIO NELSON CARVAJAL</t>
  </si>
  <si>
    <t>PRESTACION DE SERVICIOS PROFESIONALES PARA APOYAR A LA DIRECCION DE CONTROL INTERNO EN LAS ACTIVIDADES ASEGURAMIENTO Y RELACIONAMIENTO CON ENTES EXTERNOS DE CONTROL.</t>
  </si>
  <si>
    <t>100-IP-053-2025</t>
  </si>
  <si>
    <t>100-PS-1335-2025</t>
  </si>
  <si>
    <t>REBECA ROSARIO RODRIGUEZ TROCHEZ</t>
  </si>
  <si>
    <t>PRESTAR LOS SERVICIOS DE APOYO ADMINISTRATIVO Y  GESTION DOCUMENTAL A LA DIRECCION DE CONTROL INTERNO DE EMCALI EICE ESP.</t>
  </si>
  <si>
    <t>100-IP-016-2025</t>
  </si>
  <si>
    <t>100-PS-1336-2025</t>
  </si>
  <si>
    <t>DAVID ALEJANDRO MENDEZ RAMIREZ</t>
  </si>
  <si>
    <t>100-IP-055-2025</t>
  </si>
  <si>
    <t>100-PS-1337-2025</t>
  </si>
  <si>
    <t>JHOVANA REINA GARCIA</t>
  </si>
  <si>
    <t>100-IP-074-2025</t>
  </si>
  <si>
    <t>100-PS-1339-2025</t>
  </si>
  <si>
    <t>JOHANA LETICIA LARA SATIZABAL</t>
  </si>
  <si>
    <t>Prestar servicios profesionales a la Unidad de Comunicaciones y Relaciones Públicas de la Gerencia General de EMCALI EICE ESP como realizador audiovisual, para planificar, desarrollar y consolidar productos en formato de audio, fotografía y video en el marco de las estrategias de comunicación interna y externa que sean determinadas por la entidad.</t>
  </si>
  <si>
    <t>100-IP-076-2025</t>
  </si>
  <si>
    <t>100-PS-1372-2025</t>
  </si>
  <si>
    <t>CRISTIAN ALEXANDER TRIANA SANCHEZ</t>
  </si>
  <si>
    <t>GINA MARCELA BETANCOURT MARQUEZ</t>
  </si>
  <si>
    <t>Prestar servicios de apoyo a la Unidad de Comunicaciones y Relaciones Públicas de la Gerencia General de EMCALI EICE ESP como editor audiovisual y realizador gráfico en el marco de las estrategias de comunicación interna y externa que sean determinadas por la entidad.</t>
  </si>
  <si>
    <t>100-IP-077-2025</t>
  </si>
  <si>
    <t>100-PS-1373-2025</t>
  </si>
  <si>
    <t>OSCAR MAURICIO LOMBANA DUQUE</t>
  </si>
  <si>
    <t>Prestar servicios profesionales relacionados a la comunicación digital y construcción de comunidad digital, en la Unidad de Comunicaciones y Relaciones Públicas de la Gerencia General de EMCALI EICE.</t>
  </si>
  <si>
    <t>100-IP-078-2025</t>
  </si>
  <si>
    <t>100-PS-1374-2025</t>
  </si>
  <si>
    <t>RESTREPO MOSQUERA JUAN CAMILO</t>
  </si>
  <si>
    <t>100-IP-079-2025</t>
  </si>
  <si>
    <t>100-PS-1375-2025</t>
  </si>
  <si>
    <t>ANGELICA CRISTINA GIRALDO TORRES</t>
  </si>
  <si>
    <t>Prestar servicios profesionales de diseño gráfico y diseño multimedia en la Unidad de Comunicaciones y Relaciones Públicas de la Gerencia General de EMCALI EICE</t>
  </si>
  <si>
    <t>100-IP-083-2025</t>
  </si>
  <si>
    <t>100-PS-1376-2025</t>
  </si>
  <si>
    <t>SEBASTIAN RUANO LONDOÑO</t>
  </si>
  <si>
    <t>"PRESTACIÓN DE SERVICIOS PROFESIONALES ESPECIALIZADOS JURÍDICOS Y TÉCNICOS REGULATORIOS EN SERVICIOS PÚBLICOS DOMICILIARIOS A LA GERENCIA GENERAL DE EMCALI E.I.C.E. E.S.P., EN EL MARCO DE LA INCURSIÓN EN NUEVOS NEGOCIOS DE CONFORMIDAD CON EL OBJETO SOCIAL</t>
  </si>
  <si>
    <t>100-IP-075-2025</t>
  </si>
  <si>
    <t>100-PS-1395-2025</t>
  </si>
  <si>
    <t>SNE ABOGADOS S.A.A</t>
  </si>
  <si>
    <t xml:space="preserve"> PRESTACIÓN DE SERVICIOS  PROFESIONALES A LA UNIDAD DE RESPONSABILIDAD SOCIAL EMPRESARIAL PARA EL FORTALECIMIENTO COMUNITARIO QUE GENERAN VALOR ECONÓMICO Y SOCIAL. </t>
  </si>
  <si>
    <t>100-IP-047-2025</t>
  </si>
  <si>
    <t>100-PS-1396-2025</t>
  </si>
  <si>
    <t>VANESSA ELIANA SANCHEZ LONDOÑO</t>
  </si>
  <si>
    <t xml:space="preserve"> BEATRIZ ELENA HOYOS MERCADO</t>
  </si>
  <si>
    <t>"REALIZAR CONSULTORÍA PARA EL DISEÑO, IMPLEMENTACIÓN Y SUPERVISIÓN DEL SISTEMA DE CUMPLIMIENTO NORMATIVO PARA EL CARGO DE OFICIAL DE CUMPLIMIENTO EN EMCALI E.I.C.E E.S.P.""	"</t>
  </si>
  <si>
    <t>100-IP-087-2025</t>
  </si>
  <si>
    <t>100-PS-1418-2025</t>
  </si>
  <si>
    <t>VERIO ABOGADOS SAS</t>
  </si>
  <si>
    <t>100-IP-  060-2025</t>
  </si>
  <si>
    <t>100-PS-1421-2025</t>
  </si>
  <si>
    <t>RONALD HERNAN PACHON MOLINA</t>
  </si>
  <si>
    <t>100-IP- 061- 2025</t>
  </si>
  <si>
    <t>100-PS-1422-2025</t>
  </si>
  <si>
    <t>MARIA JOSE MONEDERO RAMIREZ</t>
  </si>
  <si>
    <t>100-IP-085-2025</t>
  </si>
  <si>
    <t>100-PS-1452-2025</t>
  </si>
  <si>
    <t>ZOILA YELITZA CORTES CUERO</t>
  </si>
  <si>
    <t xml:space="preserve"> VIVIANA VICTORIA OREJUELA</t>
  </si>
  <si>
    <t>PRESTAR SERVICIOS PROFESIONALES RELACIONADOS A LA COMUNICACIÓN DIGITAL Y CONSTRUCCIÓN DE COMUNIDAD DIGITAL, EN LA UNIDAD DE COMUNICACIONES Y RELACIONES PÚBLICAS DE LA GERENCIA GENERAL DE EMCALI EICE.</t>
  </si>
  <si>
    <t>100-IP-080-2025</t>
  </si>
  <si>
    <t>100-PS-1453-2025</t>
  </si>
  <si>
    <t>EVELYN ROSERO RAMIREZ</t>
  </si>
  <si>
    <t xml:space="preserve">GINA MARCELA BETANCOURT MARQUEZ </t>
  </si>
  <si>
    <t>PRESTAR SERVICIOS PROFESIONALES DE DISEÑO GRÁFICO Y DISEÑO MULTIMEDIA EN LA UNIDAD DE COMUNICACIONES Y RELACIONES PÚBLICAS DE LA GERENCIA GENERAL DE EMCALI EICE</t>
  </si>
  <si>
    <t>100-IP-081-2025</t>
  </si>
  <si>
    <t>100-PS-1454-2025</t>
  </si>
  <si>
    <t>IVANO SAAVEDRA ALBARELLO</t>
  </si>
  <si>
    <t>PRESTAR SERVICIOS PROFESIONALES A LA UNIDAD DE COMUNICACIONES Y RELACIONES PÚBLICAS DE LA GERENCIA GENERAL DE EMCALI EICE ESP, COMO COMUNICADOR SOCIAL PARA APOYAR Y DESARROLLAR LAS ESTRATEGIAS DE COMUNICACIÓN EXTERNA.</t>
  </si>
  <si>
    <t>100-IP-082-2025</t>
  </si>
  <si>
    <t>100-PS-1455-2025</t>
  </si>
  <si>
    <t>VANESSA MONTES MEJIA</t>
  </si>
  <si>
    <t>PRESTAR SERVICIOS DE APOYO ADMINISTRATIVO, LOGÍSTICO Y DE GESTIÓN DOCUMENTAL A LA UNIDAD DE COMUNICACIONES Y RELACIONES PÚBLICAS DE LA GERENCIA GENERAL DE EMCALI EICE</t>
  </si>
  <si>
    <t>100-IP-084-2025</t>
  </si>
  <si>
    <t>100-PS-1456-2025</t>
  </si>
  <si>
    <t>DIANA KATHERINE MOSQUERA CORTES</t>
  </si>
  <si>
    <t xml:space="preserve"> PRESTACIÓN DE SERVICIOS PROFESIONALES A LA UNIDAD DE RESPONSABILIDAD SOCIAL EMPRESARIAL PARA EL FORTALECIMIENTO COMUNITARIO QUE GENERAN VALOR ECONÓMICO Y SOCIAL. 
</t>
  </si>
  <si>
    <t>100-IP-097-2025</t>
  </si>
  <si>
    <t>100-PS-1491-2025</t>
  </si>
  <si>
    <t>VIVIANA ANDREA SOTOMONTE BELTRAN</t>
  </si>
  <si>
    <t xml:space="preserve"> PRESTACIÓN DE SERVICIOS DE APOYO A LA UNIDAD DE RESPONSABILIDAD SOCIAL EMPRESARIAL PARA EL FORTALECIMIENTO COMUNITARIO QUE GENERAN VALOR ECONÓMICO Y SOCIAL. 
</t>
  </si>
  <si>
    <t>100-IP-095-2025</t>
  </si>
  <si>
    <t>100-PS-1492-2025</t>
  </si>
  <si>
    <t>VIVAN ANDREA ORTIZ RENDON</t>
  </si>
  <si>
    <t>100-IP-094-2025</t>
  </si>
  <si>
    <t>100-PS-1493-2025</t>
  </si>
  <si>
    <t>ALEXANDRA PEREZ CAICEDO</t>
  </si>
  <si>
    <t>100-IP-091-2025</t>
  </si>
  <si>
    <t>100-PS-1494-2025</t>
  </si>
  <si>
    <t>PAULA ALEJANDRA CASTAÑEDA MILLAN</t>
  </si>
  <si>
    <t>100-IP-090-2025</t>
  </si>
  <si>
    <t>100-PS-1495-2025</t>
  </si>
  <si>
    <t>LINA MARIA GALEANO QUINTERO</t>
  </si>
  <si>
    <t xml:space="preserve"> PRESTACIÓN DE SERVICIOS DE APOYO A LA UNIDAD DE RESPONSABILIDAD SOCIAL EMPRESARIAL PARA EL FORTALECIMIENTO COMUNITARIO QUE GENERAN VALOR ECONÓMICO Y SOCIAL. </t>
  </si>
  <si>
    <t>100-IP-092-2025</t>
  </si>
  <si>
    <t>100-PS-1542-2025</t>
  </si>
  <si>
    <t>JHON JAIRO MURILLO ALBORNOZ</t>
  </si>
  <si>
    <t>PRESTACIÓN DE SERVICIOS DE APOYO EN ACTIVIDADES ADMINISTRATIVAS Y TECNICAS DE LA ADMINISTRACION UNIDAD, MEDICION DE BENEFICIOS EN PROYECTOS, ALINEACION CON EL PLAN ESTRATEGICO DE EMCALI, Y APOYO EN RESPUESTA A CONSULTAS RELACIONADAS CON PROYECTOS REGISTRA</t>
  </si>
  <si>
    <t>100-IP-100-2025</t>
  </si>
  <si>
    <t>100-PS-1634-2025</t>
  </si>
  <si>
    <t>CHRISTIAN CAMILO MILLAN SANCHEZ</t>
  </si>
  <si>
    <t>PRESTACIÓN DE SERVICIOS PROFESIONALES PARA BRINDAR APOYO A LA DIRECCIÓN DE CONTROL INTERNO DE LA GERENCIA GENERAL DE EMCALI EICE ESP</t>
  </si>
  <si>
    <t>100-IP-102-2025</t>
  </si>
  <si>
    <t>100-PS-1635-2025</t>
  </si>
  <si>
    <t>MARTHA CECILIA ALEGRIA ORTIZ</t>
  </si>
  <si>
    <t>PRESTACIÓN DE SERVICIOS DE APOYO DE ACTIVIDADES ADMINISTRATIVAS Y TÉCNICAS PARA EL PROCESAMIENTO DE INFORMACIÓN, SEGUIMIENTO DE COMPROMISOS, COMUNICACIÓN Y RELACIONAMIENTO CON ENTIDADES, GESTIÓN DE RECURSOS CON EL FIN DE IMPULSAR PROYECTOS O INICIATIVAS R</t>
  </si>
  <si>
    <t>100-IP-099-2025</t>
  </si>
  <si>
    <t>100-PS-1636-2025</t>
  </si>
  <si>
    <t>JUAN ERNESTO MONCAYO MARTINEZ</t>
  </si>
  <si>
    <t>PRESTACIÓN DE SERVICIOS PROFESIONALES ESPECIALIZADOS PARA EL ANÁLISIS Y VISUALIZACIÓN DE DATOS RELACIONADOS CON TEMAS DE LA GERENCIA GENERAL DE EMCALI E.I.C.E E.S.P.</t>
  </si>
  <si>
    <t>100-IP-098-2025</t>
  </si>
  <si>
    <t>100-PS-1637-2025</t>
  </si>
  <si>
    <t>DANIEL MARTIN VARELA VALENCIA</t>
  </si>
  <si>
    <t xml:space="preserve">PRESTACIÓN DE SERVICIOS DE APOYO DE ACTIVIDADES ADMINISTRATIVAS Y TÉCNICAS DE LA UNIDAD DE GESTIÓN EMPRESARIAL DE PROYECTOS – PMO. 
</t>
  </si>
  <si>
    <t>100-ip-101-2025</t>
  </si>
  <si>
    <t>100-PS-1638-2025</t>
  </si>
  <si>
    <t>KAREN DANIELA RESTREPO CARO</t>
  </si>
  <si>
    <t xml:space="preserve">BRINDAR SERVICIOS PROFESIONALES PARA LA CONCEPTUALIZACIÓN, MATERIALIZACIÓN Y DESARROLLO DE MODELOS DE COMUNICACIÓN TRANSMEDIA PROPIOS DE LA ENTIDAD,  DESDE LA UNIDAD DE COMUNICACIONES Y RELACIONES PÚBLICAS DE LA GERENCIA GENERAL DE EMCALI EICE
</t>
  </si>
  <si>
    <t>100-IP-103-2025</t>
  </si>
  <si>
    <t>100-PS-1697-2025</t>
  </si>
  <si>
    <t>MAURICIO GONZALEZ VENEGAS</t>
  </si>
  <si>
    <t>100-IP-089-2025</t>
  </si>
  <si>
    <t>100-PS-1777-2025</t>
  </si>
  <si>
    <t>SANDRA PAOLA BELTRAN LUNA</t>
  </si>
  <si>
    <t>100-IP-088-2025</t>
  </si>
  <si>
    <t>100-PS-1778-2025</t>
  </si>
  <si>
    <t>MURILLO GRANADOS ANA CRISTINA</t>
  </si>
  <si>
    <t>PRESTACIÓN DE SERVICIOS PROFESIONALES PARA APOYAR A LA DIRECCIÓN DE CONTROL INTERNO  EN LAS ACTIVIDADES ASEGURAMIENTO, CONSULTORIA Y ASESORIA.</t>
  </si>
  <si>
    <t>100-IP-063-2025</t>
  </si>
  <si>
    <t>100-PS-1792-2025</t>
  </si>
  <si>
    <t>NICOLL BANGUERO POPO</t>
  </si>
  <si>
    <t>PRESTACIÓN DE SERVICIOS DE APOYO A LA UNIDAD DE RESPONSABILIDAD SOCIAL EMPRESARIAL</t>
  </si>
  <si>
    <t>100-IP-093-2025</t>
  </si>
  <si>
    <t>100-PS-2072-2025</t>
  </si>
  <si>
    <t>OSCAR LEONARDO GONZALEZ CALIMEÑO</t>
  </si>
  <si>
    <t>PRESTACION DE SERVICIOS PROFESIONALES PARA APOYAR A LA DIRECCION DE CONTROL INTERNO</t>
  </si>
  <si>
    <t>100-IP-105-2025</t>
  </si>
  <si>
    <t>100-PS-2073-2025</t>
  </si>
  <si>
    <t>LINA MARIA PAREDES GARCIA</t>
  </si>
  <si>
    <t>ELABORAR EL INFORME DE SEGUIMIENTO DEL PERIODO SEMESTRE 2024-2, PARA DAR CUMPLIMIENTO A LA RESOLUCIÓN 0064 DE 2002 DEL MINISTERIO DE MEDIO AMBIENTE Y A LOS COMPROMISOS ADQUIRIDOS POR EMCALI EN EL PLAN DE MANEJO AMBIENTAL DE LA PTAR-C.</t>
  </si>
  <si>
    <t>100-IP-111-2025</t>
  </si>
  <si>
    <t>100-PS-2389-2025</t>
  </si>
  <si>
    <t>JORGE ALEXANDER MAYORGA MUÑOZ</t>
  </si>
  <si>
    <t>PRESTAR SERVICIOS DE APOYO EN ACTIVIDADES DE RESTAURACIÓN Y REHABILITACIÓN ECOLÓGICA, ASÍ COMO EN EL FORTALECIMIENTO DE LA VIGILANCIA Y CONTROL DE LOS RECURSOS NATURALES EN LOS PREDIOS RURALES DE CONSERVACIÓN PRIORIZADOS POR EMCALI EICE ESP</t>
  </si>
  <si>
    <t>100-IP-106-2025</t>
  </si>
  <si>
    <t>100-PS-2390-2025</t>
  </si>
  <si>
    <t>LUIS MIGUEL VELASCO PEREZ</t>
  </si>
  <si>
    <t>PRESTACIÓN DE SERVICIOS TÉCNICOS DE APOYO A LA UNIDAD DE GESTIÓN AMBIENTAL EMPRESARIAL.</t>
  </si>
  <si>
    <t>100-IP-112-2025</t>
  </si>
  <si>
    <t>100-PS-2391-2025</t>
  </si>
  <si>
    <t>CRISTIAN OLIMER ARARAT MINA</t>
  </si>
  <si>
    <t>PRESTACIÓN DE SERVICIOS DE APOYO COMO TÉCNICO AMBIENTAL EN LA UNIDAD DE GESTIÓN AMBIENTAL.</t>
  </si>
  <si>
    <t>100-IP-109-2025</t>
  </si>
  <si>
    <t>100-PS-2392-2025</t>
  </si>
  <si>
    <t>ROJAS SOLORZANO JOSSELYN</t>
  </si>
  <si>
    <t>PRESTAR SERVICIOS DE APOYO EN EL ÁREA FUNCIONAL DE GESTIÓN AMBIENTAL EMPRESARIAL DE LA UNIDAD DE GESTIÓN AMBIENTAL DE EMCALI EICE ESP</t>
  </si>
  <si>
    <t>100-IP-110-2025</t>
  </si>
  <si>
    <t>100-PS-2393-2025</t>
  </si>
  <si>
    <t>YENNY PAOLA PEÑA MUNAR</t>
  </si>
  <si>
    <t>PRESTAR SERVICIOS PROFESIONALES DE APOYO AL ÁREA FUNCIONAL DE GESTIÓN INTEGRAL DEL RECURSO HÍDRICO DE LA UNIDAD DE GESTIÓN AMBIENTAL.</t>
  </si>
  <si>
    <t>100-IP-108-2025</t>
  </si>
  <si>
    <t>100-PS-2394-2025</t>
  </si>
  <si>
    <t>CAROLINA SALCEDO PORTILLA</t>
  </si>
  <si>
    <t>PRESTACIÓN DE SERVICIOS PARA LA SEPARACIÓN, CLASIFICACIÓN, APROVECHAMIENTO Y/O TRATAMIENTO DE RESIDUOS EN LAS SEDES DE EMCALI Y APOYAR LA ENTREGA DE RESIDUOS A PRESTADORES DEL SERVICIO PÚBLICO DE ASEO Y/O GESTOR AMBIENTAL AUTORIZADO</t>
  </si>
  <si>
    <t>100-IP-107-2025</t>
  </si>
  <si>
    <t>100-PS-2395-2025</t>
  </si>
  <si>
    <t>CRISTIAN ANDRES OROBIO HURTADO</t>
  </si>
  <si>
    <t>PRESTAR SERVICIOS PROFESIONALES DE DISEÑO GRÁFICO Y DE INTERFACES EN LA UNIDAD DE COMUNICACIONES Y RELACIONES PÚBLICAS, EN ARTICULACIÓN CON LA GERENCIA GENERAL DE EMCALI EICE ESP.</t>
  </si>
  <si>
    <t>100-IP-114-2025</t>
  </si>
  <si>
    <t>100-PS-2434-2025</t>
  </si>
  <si>
    <t>IVONNE ALEXANDRA GARCIA ROCHA</t>
  </si>
  <si>
    <t xml:space="preserve">Prestación de servicios profesionales especializados para brindar apoyo al mejoramiento de la eficiencia administrativa y gestión en actividades relacionadas a la planeación de la Subgerencia de Planeación y Desarrollo de EMCALI E.I.C.E E.S.P																																																																																								
</t>
  </si>
  <si>
    <t>100-IP-116-2025</t>
  </si>
  <si>
    <t>100-PS-2435-2025</t>
  </si>
  <si>
    <t>MARIA FERNANDA LEAL WALTERO</t>
  </si>
  <si>
    <t>PRESTACIÓN DE SERVICIOS DE APOYO PROFESIONAL AL MACROPROCESO PLANEACIÓN Y EVALUACIÓN ESTRATÉGICA DE LA GERENCIA GENERAL DE EMCALI</t>
  </si>
  <si>
    <t>100-IP-120-2025</t>
  </si>
  <si>
    <t>100-PS-2784-2025</t>
  </si>
  <si>
    <t>DANNA GALLEGO CUELLAR</t>
  </si>
  <si>
    <t>PRESTACIÓN DE SERVICIOS PROFESIONALES PARA BRINDAR APOYO Y ACOMPAÑAMIENTO EN EL DESARROLLO Y EJECUCIÓN DE LAS ACTIVIDADES Y TAREAS INHERENTES AL PROCEDIMIENTO DISCIPLINARIO CONTEMPLADO EN EL CODIGO GENERAL DISCIPLINARIO</t>
  </si>
  <si>
    <t>100-IP-115-2025</t>
  </si>
  <si>
    <t>100-PS-2785-2025</t>
  </si>
  <si>
    <t>ANGELICA MACHADO ANAYA</t>
  </si>
  <si>
    <t>100-IP-122-2025</t>
  </si>
  <si>
    <t>100-PS-2948-2025</t>
  </si>
  <si>
    <t>DANIELA JIMENEZ BERMUDEZ</t>
  </si>
  <si>
    <t>100-IP-123-2025</t>
  </si>
  <si>
    <t>100-PS-2949-2025</t>
  </si>
  <si>
    <t>RUBIEL ORLANDO CARABALI</t>
  </si>
  <si>
    <t>100-IP-125-2025</t>
  </si>
  <si>
    <t>100-PS-2950-2025</t>
  </si>
  <si>
    <t>YARA DANIELA VEGA BORJA</t>
  </si>
  <si>
    <t>100-IP-126-2025</t>
  </si>
  <si>
    <t>100-PS-2951-2025</t>
  </si>
  <si>
    <t>TRIVIÑO QUINTERO ORLANDO</t>
  </si>
  <si>
    <t>100-IP-127-2025</t>
  </si>
  <si>
    <t>100-PS-2952-2025</t>
  </si>
  <si>
    <t>DAYANA ANDREA TAIMAL CARDONA</t>
  </si>
  <si>
    <t>100-IP-128-2025</t>
  </si>
  <si>
    <t>100-PS-2953-2025</t>
  </si>
  <si>
    <t>JAIME ALBERTO LADINO GUARIN</t>
  </si>
  <si>
    <t>PRESTACION DE SERVICIOS PROFESIONALES A LA SUBGERENCIA DE RESPONSABILIDAD SOCIAL EMPRESARIAL.</t>
  </si>
  <si>
    <t>100-IP-119-2025</t>
  </si>
  <si>
    <t>100-PS-2954-2025</t>
  </si>
  <si>
    <t>CAROLINA ESCOBAR GUTIÉRREZ</t>
  </si>
  <si>
    <t>JAIRO ARBOLEDA</t>
  </si>
  <si>
    <t>PRESTAR SERVICIOS PROFESIONALES A LA UNIDAD DE ADMINISTRACIÓN DE LA GERENCIA GENERAL DE EMCALI EICE ESP.</t>
  </si>
  <si>
    <t>100-IP-131-2025</t>
  </si>
  <si>
    <t>100-PS-2971-2025</t>
  </si>
  <si>
    <t>LAURA CAMILA GORDILLO</t>
  </si>
  <si>
    <t>Prestacion de servicios de consultoría para el acompañamiento especializado en la estructuracion de las alianzas estrategicas basadas en un esquema operativo estrategico de riesgo compartido para el nuevo modelo de negocio de la unidad estrategica negocios de tecnologias de la informacion y comunicacion de EMCALI.</t>
  </si>
  <si>
    <t>400-IP-0129-2025</t>
  </si>
  <si>
    <t>400-PS-1451-2025</t>
  </si>
  <si>
    <t>SELFINVER BANCA DE DIVERSION LTDA</t>
  </si>
  <si>
    <t>LORENA HERNANDEZ RAMIREZ</t>
  </si>
  <si>
    <t>El afiliado puede exhibir, distribuir y promocionar el servicio en Valle del Cauca y Cauca. Puede comercializar hasta 2 minutos por hora de publicidad local sin modificar la señal. No puede alterar, editar ni eliminar marcas o logotipos de NTN24. Debe asumir el pago de derechos de ejecución pública y otros costos legales. La señal se recibe mediante el satélite SES-6 en NTSC, con tarjetas de emisión en comodato.El afiliado debe garantizar la recepción y resolver problemas técnicos.</t>
  </si>
  <si>
    <t>NA</t>
  </si>
  <si>
    <t>400-CLT-1390-2025</t>
  </si>
  <si>
    <t>NTN 24</t>
  </si>
  <si>
    <t>Prestación del servicio de contenido para televisión por suscripción.</t>
  </si>
  <si>
    <t>400-CLT-1503-2025</t>
  </si>
  <si>
    <t>WIN SPORTS</t>
  </si>
  <si>
    <t>Derecho no exclusivo de distribuir las señales lineales de televisión IPTV, para la recpeción por parte de los clientes de los sistemas de distribución con susripción.</t>
  </si>
  <si>
    <t xml:space="preserve"> 400-CLT-1568-2025</t>
  </si>
  <si>
    <t>THE WALT DISNEY COMPANY</t>
  </si>
  <si>
    <t>Prestar servicios de televisión internacional mediante la programación de producciones audiovisuales. Turner International</t>
  </si>
  <si>
    <t>400-CLT-2810-2025</t>
  </si>
  <si>
    <t xml:space="preserve">TURNER INTERNATIONAL </t>
  </si>
  <si>
    <t>Prestar servicios de televisión internacional mediante la programación de producciones audiovisuales. Discovery Networks</t>
  </si>
  <si>
    <t>400-CLT-2814-2025</t>
  </si>
  <si>
    <t>DISCOVERY NETWORKS</t>
  </si>
  <si>
    <t>Contratar el suministro de marcos y tapas rectangulares y circulares, para el mantenimiento y aseguramiento de las redes de acceso de la UENTIC de EMCALI EICE E.S.P.</t>
  </si>
  <si>
    <t>400-IP-143-2025</t>
  </si>
  <si>
    <t>400-CS-3256-2025</t>
  </si>
  <si>
    <t>IMEVALLE SAS</t>
  </si>
  <si>
    <t>FERNANDO COLORADO CAMPUZANO</t>
  </si>
  <si>
    <t>Prestar los servicios para el asesoramiento como Ingeniero Electrónico, brindando apoyo en las actividades relacionadas con las funciones de la Gerencia de la Unidad Estratégica Negocio de Tecnologias y Comunicacion de EMCALI EICE ESP</t>
  </si>
  <si>
    <t>400-IP-010-2025</t>
  </si>
  <si>
    <t>400-PS-0681-2025</t>
  </si>
  <si>
    <t>JORGE ALBERTO VALENCIA PICO</t>
  </si>
  <si>
    <t>Prestación de servicios profesionales para brindar apoyo en la Unidad de Gestión Administrativa de la Gerencia de Unidad Estratégica Negocio de Tecnologías de la Información y Comunicación de EMCALI</t>
  </si>
  <si>
    <t>400-IP-006-2025</t>
  </si>
  <si>
    <t>400-PS-0679-2025</t>
  </si>
  <si>
    <t>ANA GRACIELA RODRIGUEZ GOMEZ</t>
  </si>
  <si>
    <t>JESUS FERNANDO PASTRANA MOLINA</t>
  </si>
  <si>
    <t>400-IP-005-2025</t>
  </si>
  <si>
    <t>400-PS-0677-2025</t>
  </si>
  <si>
    <t>JOSE ALEJANDRO VIDAL FERNANDEZ</t>
  </si>
  <si>
    <t>Prestación de servicios profesionales para apoyar a la Subgerencia de Desarrollo Tecnológico de la UENTIC  a través de la implementación, seguimiento y control a la gestión administrativa, que permitan controlar las actividades propias de las áreas</t>
  </si>
  <si>
    <t>400-IP-013-2025</t>
  </si>
  <si>
    <t>400-PS-0684-2025</t>
  </si>
  <si>
    <t>AYELEN MOHINI DEVI CELY AGUIRRE</t>
  </si>
  <si>
    <t>GUIDO FERNANDO RIOS RAMIREZ</t>
  </si>
  <si>
    <t>Prestación de servicios profesionales como abogado, para brindar apoyo a la Gerencia Unidad Estratégica de Negocio de Tecnologias de Información y Comunicación de EMCALI EICE ESP</t>
  </si>
  <si>
    <t>400-IP-104-2025</t>
  </si>
  <si>
    <t>400-PS-0675-2025</t>
  </si>
  <si>
    <t>DIEGO FERNANDO MANRIQUE CAICEDO</t>
  </si>
  <si>
    <t>HERMINSUL MESU</t>
  </si>
  <si>
    <t>Prestación de servicios profesionales especializados para brindar soporte jurídico en la Unidad de Gestión Administrativa de la Gerencia de Unidad Estratégica Negocio de Tecnologías de la Información y Comunicación de EMCALI</t>
  </si>
  <si>
    <t>400-IP-004-2025</t>
  </si>
  <si>
    <t>400-PS-0671-2025</t>
  </si>
  <si>
    <t>DIANA LUCIA PATIÑO LOPEZ</t>
  </si>
  <si>
    <t>Prestación de servicios profesionales, brindando asesoría en las actividades relacionadas con las funciones de la unidad de prospectiva y desarrollo del negocio, así como a la Gerencia de Unidad Estratégica Negocio de Tecnologías de la Información y Comunicación de EMCALI</t>
  </si>
  <si>
    <t>400-IP-009-2025</t>
  </si>
  <si>
    <t>400-PS-0680-2025</t>
  </si>
  <si>
    <t>GLORIA ISABEL RICO MONTOYA</t>
  </si>
  <si>
    <t>Prestar asesoría en la planeación, seguimiento y control de la gestión administrativa, financiera y contable de la Unidad Estrategica de Negocio de Tecnologia y Comunicación de  EMCALI</t>
  </si>
  <si>
    <t>400-IP-002-2026</t>
  </si>
  <si>
    <t>400-PS-0673-2025</t>
  </si>
  <si>
    <t xml:space="preserve">LUZ JINNETH CUEVAS MUÑOZ </t>
  </si>
  <si>
    <t xml:space="preserve">ROBERTO CARLOS ANGULO JIMENEZ </t>
  </si>
  <si>
    <t>Prestación de servicios de asesoramiento profesionales para brindar acompañamiento técnico y de operación en telecomunicaciones a las diferentes áreas del negocio de la Unidad de Negocio de Tecnología de la Información y Comunicación de Emcali, con el fin de asesorar en la revisión, validación y resolución de los proyectos, documentos y procesos que debe gestionar la Gerencia</t>
  </si>
  <si>
    <t>400-IP-003-2025</t>
  </si>
  <si>
    <t>400-PS-0674-2025</t>
  </si>
  <si>
    <t>JULIO CESAR ORDOÑEZ TROCHEZ</t>
  </si>
  <si>
    <t>Prestación de servicios profesionales para brindar soporte y acompañamiento  financiero en la Unidad de Gestión Administrativa de la Gerencia de Unidad Estratégica Negocio de Tecnologías de la Información y Comunicación de EMCALI</t>
  </si>
  <si>
    <t>400-IP-008-2025</t>
  </si>
  <si>
    <t>400-PS-0676-2025</t>
  </si>
  <si>
    <t>LISETH DORADO RODRIGUEZ</t>
  </si>
  <si>
    <t>ALBERT QUINTERO COLLAZOS</t>
  </si>
  <si>
    <t>400-IP-007-2025</t>
  </si>
  <si>
    <t>400-PS-0678-2025</t>
  </si>
  <si>
    <t>MAURICIO OSPINA CASTRILLON</t>
  </si>
  <si>
    <t>Prestar los servicios para el asesoramiento como Ingeniero Electrónico y de Telecomunicaciones, brindando apoyo en las actividades relacionadas con las funciones de la Gerencia de la Unidad Estratégica Negocio de UENTIC de EMCALI</t>
  </si>
  <si>
    <t>400-IP-001-2025</t>
  </si>
  <si>
    <t>400-PS-0672-2025</t>
  </si>
  <si>
    <t>SALOMON MICOLTA ANGULO</t>
  </si>
  <si>
    <t>Prestacion de servicios tecnicos de asistencia administrativa  aplicando las normas y procedimientos definidos, elaborando documentación necesaria, cuidando el resguardo y mantenimiento de la confidencialidad de la información que se genera a fin de dar cumplimiento a cada uno de esos procesos, logrando resultados oportunos y garantizando la prestacion efectiva del servicio</t>
  </si>
  <si>
    <t>400-IP-012-2025</t>
  </si>
  <si>
    <t>400-PS-0683-2025</t>
  </si>
  <si>
    <t>SANDRA PATRICIA GIRON</t>
  </si>
  <si>
    <t>Prestación de servicios profesionales para brindar apoyo jurídico a la Subgerencia de Desarrollo Tecnologico de EMCALI EICE ESP con el fin de asistir la revisión y resolución de todos los procesos que tengan un componente legal de derecho privado y público</t>
  </si>
  <si>
    <t>400-IP-011-2025</t>
  </si>
  <si>
    <t>400-PS-0682-2025</t>
  </si>
  <si>
    <t>MARIA VICTORIA CAICEDO CAMILO</t>
  </si>
  <si>
    <t>Prestar servicios de apoyo a las actividades administrativas requeridas en la Unidad de Gestión Administrativa de la Gerencia Unidad Estratégica de Negocio  de Tecnologías de Información y Comunicación de EMCALI EICE ESP</t>
  </si>
  <si>
    <t>400-IP-105-2025</t>
  </si>
  <si>
    <t xml:space="preserve"> 400-PS-0812-2025</t>
  </si>
  <si>
    <t>JOHAN SANCHEZ PEREZ</t>
  </si>
  <si>
    <t>Prestación de servicios de apoyo en la Unidad de Gestión Administrativa de la Gerencia de Unidad Estratégica Negocio de Tecnologías de la Información y Comunicación de EMCALI</t>
  </si>
  <si>
    <t>400-IP-106-2025</t>
  </si>
  <si>
    <t xml:space="preserve"> 400-PS-0815-2025</t>
  </si>
  <si>
    <t xml:space="preserve">LEIDY VIVIANA GOYES CARANGUAY </t>
  </si>
  <si>
    <t>400-IP-108-2025</t>
  </si>
  <si>
    <t>400-PS-0880-2025</t>
  </si>
  <si>
    <t>JAVIER SOLIS CARDONA</t>
  </si>
  <si>
    <t xml:space="preserve">JESUS FERNANDO PASTRANA MOLINA </t>
  </si>
  <si>
    <t>400-IP-109-2025</t>
  </si>
  <si>
    <t xml:space="preserve"> 400-PS-0820-2025</t>
  </si>
  <si>
    <t>GIANCARLO DUQUE CRUZ</t>
  </si>
  <si>
    <t>Prestar servicios técnicos de apoyo a la gestión, para brindar soporte a las actividades relacionadas con la gestión de activos pertenecientes a la Gerencia Unidad Estratégica de Negocio  de Tecnologías de Información y Comunicación de EMCALI EICE ESP</t>
  </si>
  <si>
    <t>400-IP-111-2025</t>
  </si>
  <si>
    <t xml:space="preserve"> 400-PS-0817-2025</t>
  </si>
  <si>
    <t>JUAN DAVID MONTOYA MARIN</t>
  </si>
  <si>
    <t>MARGARITA ROSA BARRERA CORDOBA</t>
  </si>
  <si>
    <t>400-IP-112-2025</t>
  </si>
  <si>
    <t>400-PS-0819-2025</t>
  </si>
  <si>
    <t>JHON JAIRO CARDONA VELEZ</t>
  </si>
  <si>
    <t>Prestación de servicios profesionales para apoyar las actividades de la Unidad de Prospectiva y Desarrollo del Negocio de la Gerencia UENTIC de EMCALI EICE ESP, contribuyendo al fortalecimiento de proyectos estratégicos y al desarrollo sostenible del portafolio de servicios.</t>
  </si>
  <si>
    <t>400-IP-113-2025</t>
  </si>
  <si>
    <t xml:space="preserve"> 400-PS-0823-2025</t>
  </si>
  <si>
    <t>JAISURY CARDENAS MARIN</t>
  </si>
  <si>
    <t>Prestación de servicios profesionales para apoyar las actividades de la Unidad de Prospectiva y Desarrollo del Negocio de la Gerencia UENTIC de EMCALI EICE ESP, contribuyendo al fortalecimiento de proyectos estratégicos y al desarrollo sostenible del portafolio de servicios</t>
  </si>
  <si>
    <t>400-IP-118-2025</t>
  </si>
  <si>
    <t xml:space="preserve"> 400-PS-0825-2025</t>
  </si>
  <si>
    <t>RODRIGO ANDRES MORENO CORTEZ</t>
  </si>
  <si>
    <t>Prestar los servicios profesionales, brindando apoyo en las actividades relacionadas con las funciones de la Unidad de Prospectiva y Desarrollo del Negocio de la Gerencia de la Unidad Estratégica Negocio de UENTIC de EMCALI</t>
  </si>
  <si>
    <t>400-IP-114-2025</t>
  </si>
  <si>
    <t xml:space="preserve"> 400-PS-0816-2025</t>
  </si>
  <si>
    <t>MARITZA CADENA RODRIGUEZ</t>
  </si>
  <si>
    <t>400-IP-115-2025</t>
  </si>
  <si>
    <t xml:space="preserve"> 400-PS-0814-2025</t>
  </si>
  <si>
    <t>ROSA EDILMA PORTILLO PERDOMO</t>
  </si>
  <si>
    <t>Prestación de servicios profesionales especializados para brindar soporte y acompañamiento en la Unidad de Prospectiva y Desarrollo del Negocio de la Gerencia de Unidad Estratégica Negocio de Tecnologías de la Información y Comunicación de EMCALI</t>
  </si>
  <si>
    <t>400-IP-116-2025</t>
  </si>
  <si>
    <t xml:space="preserve"> 400-PS-0801-2025</t>
  </si>
  <si>
    <t>NATALY FERNANDEZ POLANCO</t>
  </si>
  <si>
    <t>Prestar servicios profesionales, brindando apoyo legal y regulatorio a la Unidad Estratégica de Negocio de Tecnología de la Información y Comunicaciones de Emcali, con el fin de asistir todos los procesos contractuales, regulatorios que se desarrollen dentro de los procesos de la Unidad de Negocio</t>
  </si>
  <si>
    <t>400-IP-117-2025</t>
  </si>
  <si>
    <t xml:space="preserve"> 400-PS-0803-2025</t>
  </si>
  <si>
    <t>EDUARDO SILVA OROZCO</t>
  </si>
  <si>
    <t xml:space="preserve">ANGELA XIMENA VERGARA </t>
  </si>
  <si>
    <t>Prestar servicios de apoyo para desarrollar aplicaciones para proveer nuevos servicios de aplicaciones a la medida y automatización de procesos operativos  para el negocio, clientes el segmento comercial, oficial e industrial</t>
  </si>
  <si>
    <t>400-IP-120-2025</t>
  </si>
  <si>
    <t xml:space="preserve"> 400-PS-0805-2025</t>
  </si>
  <si>
    <t xml:space="preserve">JUAN DAVID RODRIGUEZ RUBIO </t>
  </si>
  <si>
    <t>YAMILETH MORENO FRANCO</t>
  </si>
  <si>
    <t>Prestacion de servicios de apoyo para desarrollar aplicaciones para proveer nuevos servicios de aplicaciones a la medida y automatizacion de procesos operativos para el negocio, clientes el segmento comercial, oficial e industrial</t>
  </si>
  <si>
    <t>400-IP-121-2025</t>
  </si>
  <si>
    <t xml:space="preserve"> 400-PS-0824-2025</t>
  </si>
  <si>
    <t>JEREMY ANDRES ASTAIZA GUTIERREZ</t>
  </si>
  <si>
    <t>Prestación de servicios para apoyar la elaboración de planos de las redes de Telecomunicaciones en fibra óptica y su digitalización en GIS</t>
  </si>
  <si>
    <t>400-IP-122-2025</t>
  </si>
  <si>
    <t xml:space="preserve"> 400-PS-0807-2025</t>
  </si>
  <si>
    <t>MADELEINE MARTINEZ CARDENAS</t>
  </si>
  <si>
    <t>Prestación de servicios técnicos en los temas asociados con el diseño de las redes de acceso en fibra óptica y/o cobre,  de acuerdo a los requerimientos de los clientes externos e internos, así como la digitalización de los planos en CAD, herramienta  Arcgis u otros software utilizados en el área de los productos y servicios prestados por EMCALI EICE ESP. Además de la  conducción de vehículos que hagan parte del parque automotor de Emcali EICE ESP con licencia de conducción categoría mínimo B1 vigente</t>
  </si>
  <si>
    <t>400-IP-123-2025</t>
  </si>
  <si>
    <t xml:space="preserve"> 400-PS-0809-2025</t>
  </si>
  <si>
    <t>RAFAEL HERRERA MARQUEZ</t>
  </si>
  <si>
    <t>EDUINBERTO TORRE TORRES</t>
  </si>
  <si>
    <t>Prestación de servicios para el desarrollo e integración de sistemas de Telecomunicaciones e información, plataforma de gestion, automatización de procesos  en ACS y OLTs para proveer servicios a la medida de los procesos operativos del negocio, clientes del segmento comercial, oficial e industrial e ISPs</t>
  </si>
  <si>
    <t>400-IP-124-2025</t>
  </si>
  <si>
    <t xml:space="preserve"> 400-PS-0810-2025</t>
  </si>
  <si>
    <t>JUAN PABLO OROZCO RIOS</t>
  </si>
  <si>
    <t>MILTON SANCHEZ</t>
  </si>
  <si>
    <t>Prestación de servicios técnicos para el desarrollo, monitoreo e integración de sistemas de telecomunicaciones e información y plataforma de gestión, automatización, para proveer servicios a la medida de los procesos operativos del negocio, clientes del segmento comercial, oficial e industrial</t>
  </si>
  <si>
    <t>400-IP-125-2025</t>
  </si>
  <si>
    <t xml:space="preserve"> 400-PS-0881-2026</t>
  </si>
  <si>
    <t>EDWIN HERNAN CASTILLO CALDAS</t>
  </si>
  <si>
    <t>Prestación de servicios profesionales en mercadeo para apoyar la consolidación y el posicionamiento de  los productos de la UENTIC de EMCALI EICE ESP mediante la asesoría y el acompañamiento en todo el plan de mercadeo de la Unidad Comercial que permitirá cumplir con los objetivos estratégicos. Adicional dar apoyo en los procesos relacionados con la venta de productos y/o servicios para el segmento de grandes clientes.</t>
  </si>
  <si>
    <t>400-IP-014-2025</t>
  </si>
  <si>
    <t>400-PS-0738-2025</t>
  </si>
  <si>
    <t>IZABAI ALVEAR BONILLA</t>
  </si>
  <si>
    <t>VIVIANA VILLALOBOS GARCIA</t>
  </si>
  <si>
    <t>Prestar servicios profesionales para brindar apoyo a la Unidad Comercial de la UENTIC en los asuntos relacionados con la venta de productos y/o servicios para el segmento empresarial, matriculada en el plan de acción de la UENTIC, realizando actividades del Backoffice, en los asuntos relacionados con la venta y postventa a clientes del segmento de las Pymes.</t>
  </si>
  <si>
    <t>400-IP-015-2025</t>
  </si>
  <si>
    <t>400-PS-0739-2025</t>
  </si>
  <si>
    <t>JAMES ANIBAL MORENO OSPINA</t>
  </si>
  <si>
    <t>Prestar servicios tecnicos para brindar apoyo a la Unidad Comercial, en los asuntos relacionados con la venta de productos y/o servicios para el segmento empresarial, matriculada en el plan de acción de la UENTIC, realizando actividades del Backoffice en los asuntos con la venta y postventa a clientes del segmento de las Pymes.</t>
  </si>
  <si>
    <t>400-IP-016-2025</t>
  </si>
  <si>
    <t>400-PS-0740-2025</t>
  </si>
  <si>
    <t xml:space="preserve">GINA JOLEISA ALDANA GARCIA </t>
  </si>
  <si>
    <t>Prestación de servicios profesionales para realizar el acompañamiento y apoyo a la Unidad comercial de la UENTIC en el análisis de las actividades de ventas y/o retención y/o fidelización y/o backorder y/o recuperación del portafolio de servicios de EMCALI EICE ESP a través de los canales de distribución Puerta a Puerta (PAP) y/o Centro de Atención y/o Telemercadeo y/o Retailer u otro canal que se implemente.</t>
  </si>
  <si>
    <t>400-IP-017-2025</t>
  </si>
  <si>
    <t>400-PS-0741-2025</t>
  </si>
  <si>
    <t>RONAL YESID AGUILAR QUINTERO</t>
  </si>
  <si>
    <t>Prestar servicios profesionales para brindar apoyo a la Unidad Comercial de la UENTIC, en los asuntos relacionados con la venta de productos y/o servicios para el segmento de grandes clientes, matriculada en el plan de acción de la UENTIC, realizando actividades del canal de ventas denominado ejecutivos de cuenta empresarial externos, en los asuntos relacionados con la atención, comercialización, cotización ,venta y postventa a Grandes Clientes y/o sector Gobierno.</t>
  </si>
  <si>
    <t>400-IP-018-2025</t>
  </si>
  <si>
    <t>400-PS-0742-2025</t>
  </si>
  <si>
    <t>ADRIANA BURBANO SANCHEZ</t>
  </si>
  <si>
    <t>Prestar servicios para brindar apoyo a la Unidad Comercial, en los asuntos relacionados con la venta de productos y/o servicios para el segmento empresarial, matriculada en el plan de acción de la UENTIC, realizando actividades del Backoffice en los asuntos con la venta y postventa a clientes del segmento de las Pymes.</t>
  </si>
  <si>
    <t>400-IP-019-2025</t>
  </si>
  <si>
    <t>400-PS-0746-2025</t>
  </si>
  <si>
    <t>JENNIFER ALEXANDRA GOMEZ AGUIRRE</t>
  </si>
  <si>
    <t>Prestación de servicios para brindar soporte técnico y apoyo a la supervisión del contrato 100-PS-4554-2023 para el retiro de la infraestructura de cable de cobre para telecomunicaciones,en las actividades relacionadas de la Subgerencia Operativa de la Unidad Estratégica de Negocio de Tecnologías de la Información y Comunicación de EMCALI EICE ESP.</t>
  </si>
  <si>
    <t>400-IP-023-2025</t>
  </si>
  <si>
    <t>400-PS-0745-2025</t>
  </si>
  <si>
    <t>MARLON ANDRES LOZANO VASQUEZ</t>
  </si>
  <si>
    <t>HAROLD IBARRA GIRON</t>
  </si>
  <si>
    <t>Prestación de servicios profesionales para brindar apoyo jurídico a la Subgerencia Comercial de EMCALI EICE ESP con el fin de asistir la revisión y resolución de todos los procesos juridicos y contractuales que tengan un componente legal de derecho privado y público.</t>
  </si>
  <si>
    <t>400-IP-024-2025</t>
  </si>
  <si>
    <t>400-PS-0763-2025</t>
  </si>
  <si>
    <t>CLAUDIA MARCELA MARTINEZ RAMIREZ</t>
  </si>
  <si>
    <t>Prestacion de servicios profesionales para consolidar y posicionar los productos de la UENTIC de EMCALI EICE ESP mediante el diseño de piezas publicitarias, ademas del manejo de redes sociales construyendo comunidades para hacer eficiente la comunicación online.</t>
  </si>
  <si>
    <t>400-IP-025-2025</t>
  </si>
  <si>
    <t>400-PS-0764-2025</t>
  </si>
  <si>
    <t>AMANDA MARITSA CERON NARVAEZ</t>
  </si>
  <si>
    <t>Prestación de servicios profesionales con el fin de asumir la representación judicial de EMCALI EICE ESP en su componente de la Unidad Estratégica del Negocio de Tecnologías y Comunicación, bajo los lineamientos de la Unidad Jurídica de la Secretaría General y asuntos legales de EMCALI y con el apoyo de la Unidad de Seguridad Física y Electrónica de EMCALI, para actuar ante todas las autoridades vinculadas a la jurisdicción penal de la Rama Judicial y Policivas del Poder Público.</t>
  </si>
  <si>
    <t>400-IP-060-2025</t>
  </si>
  <si>
    <t>400-PS-0774-2025</t>
  </si>
  <si>
    <t>GUSTAVO ADOLFO MARTINEZ AGUDELO</t>
  </si>
  <si>
    <t>REYNALDO HENAO BARBERI</t>
  </si>
  <si>
    <t>Prestación de servicios para brindar apoyo a la supervisión del contrato 100-PS-4554-2023 para el retiro de la infraestructura de cable de cobre para telecomunicaciones, apoyo en las actividades relacionadas de la Subgerencia Operativa de la Unidad Estratégica de Negocio de Tecnologías de la Información y Comunicación de EMCALI EICE ESP.</t>
  </si>
  <si>
    <t>400-IP-061-2025</t>
  </si>
  <si>
    <t>400-PS-0780-2025</t>
  </si>
  <si>
    <t>FRANCISCO JAVIER CASTAÑEDA RIVERA</t>
  </si>
  <si>
    <t>Prestación de servicios con el propósito de asistir y apoyar en la elaboración, presentación de informes estadísticos, análisis de bases de datos, evaluación y seguimiento de indicadores y  Planes de mejora que permitan la toma de decisiones brindando un panorama amplio de la productividad y comportamiento operativo de la Unidad.</t>
  </si>
  <si>
    <t>400-IP-020-2025</t>
  </si>
  <si>
    <t>400-PS-0743-2025</t>
  </si>
  <si>
    <t>ELIANA FERNANDA PALACIO BETANCOURT</t>
  </si>
  <si>
    <t>JOSE IVAN VALENCIA OCAMPO</t>
  </si>
  <si>
    <t>Prestación de servicios técnicos en los temas asociados con el diseño de las redes de acceso en fibra óptica,  de acuerdo a los requerimientos de los clientes externos e internos, así como la digitalización de los planos en CAD, herramienta  Arcgis u otros software utilizados en el área de los productos y servicios prestados por EMCALI EICE ESP. Además de la  conducción de vehículos que hagan parte del parque automotor de Emcali EICE ESP con licencia de conducción categoría mínimo B1 vigente.</t>
  </si>
  <si>
    <t>400-IP-021-2025</t>
  </si>
  <si>
    <t>400-PS-0744-2025</t>
  </si>
  <si>
    <t>LEON SUAREZ OSSA</t>
  </si>
  <si>
    <t>GONZALO RAMIREZ BEDOYA</t>
  </si>
  <si>
    <t>Prestación de servicios técnicos de apoyo al personal de reparación e instalación para fidelizar y retener clientes realizando actividades de diagnóstico, pruebas, enrutamiento, cierres de los reportes de falla e instalación de los productos y servicios de Telefonía Básica, Internet e IPTV servicios en la nube, y de los demás servicios incluidos en el portafolio de EMCALI EICE ESP, apoyo en la generación de informes estadísticos,  informes de disponibilidad del servicio, contribución a la ejecución de actividades relacionadas con la calidad del servicio.</t>
  </si>
  <si>
    <t>400-IP-063-2025</t>
  </si>
  <si>
    <t>400-PS-0882-2025</t>
  </si>
  <si>
    <t>FABIO WILMAN GOYES LARA</t>
  </si>
  <si>
    <t>YIMMI JAIR PEÑA CASTILLO</t>
  </si>
  <si>
    <t>400-IP-064-2025</t>
  </si>
  <si>
    <t>400-PS-0883-2025</t>
  </si>
  <si>
    <t xml:space="preserve">INGRID ELIZET MELO </t>
  </si>
  <si>
    <t>400-IP-065-2025</t>
  </si>
  <si>
    <t>400-PS-0884-2025</t>
  </si>
  <si>
    <t>JHONATAN CARRILLO RESTREPO</t>
  </si>
  <si>
    <t>400-IP-067-2025</t>
  </si>
  <si>
    <t>400-PS-0885-2025</t>
  </si>
  <si>
    <t>LINA LORENA BALTAN CASTILLO</t>
  </si>
  <si>
    <t>Prestar servicios técnicos de apoyo a las actividades administrativas requeridas para la incorporación y desincorporación de activos pertenecientes a la Gerencia Unidad Estratégica de Negocio  de Tecnologías de Información y Comunicación de EMCALI EICE ESP</t>
  </si>
  <si>
    <t>400-IP-107-2025</t>
  </si>
  <si>
    <t xml:space="preserve"> 400-PS-0818-2025</t>
  </si>
  <si>
    <t xml:space="preserve">JHONATAN URUEÑA ACUÑA </t>
  </si>
  <si>
    <t>400-IP-110-2025</t>
  </si>
  <si>
    <t xml:space="preserve"> 400-PS-0821-2025</t>
  </si>
  <si>
    <t>DIEGO MAURICIO ARIAS CORTES</t>
  </si>
  <si>
    <t>Prestacion de servicios tecnicos de apoyo a todas las actividades operativas de la Unidad de Instalaciones y Configuracion de la UENTIC en lo relacionado con el procesamiento de información, registro en bases de datos locales, actualizacion en el sistema de gestion de servicios, elaboracion de informes de seguimiento interno, gestion de procesos de requisicion de materiales y equipos y la elaboracion de informes de resultados para clientes especiales del sector Gobierno tales como Secretaria de Educacion Municipal de Cali y Yumbo.</t>
  </si>
  <si>
    <t>400-IP-022-2025</t>
  </si>
  <si>
    <t>400-PS-0762-2025</t>
  </si>
  <si>
    <t>JENNY ROCIO ORTIZ VEGA</t>
  </si>
  <si>
    <t>Prestación de servicios profesionales en la Subgerencia de Gestion Comercial de la UENTIC, con el propósito de asistir y apoyar la atención de conectividad en los eventos de ciudad, la elaboración y presentación de informes financieros y estadísticos, análisis de bases de datos, formulación, evaluación, seguimiento de indicadores, siguimiento a los informes de riesgos, planeacion de actividades comerciales, garantizando el control de toda la subgerencia comercial y cumpliendo con los estandares de calidad.</t>
  </si>
  <si>
    <t>400-IP-026-2025</t>
  </si>
  <si>
    <t>400-PS-0765-2025</t>
  </si>
  <si>
    <t>CAROLINA MORENO HERNANDEZ</t>
  </si>
  <si>
    <t>Prestación de servicios profesionales en mercadeo para apoyar la negociación y participación en el diseño del plan de mercadeo de la Unidad Comercial que permitirá cumplir con los objetivos estratégicos.</t>
  </si>
  <si>
    <t>400-IP-027-2025</t>
  </si>
  <si>
    <t>400-PS-0766-2025</t>
  </si>
  <si>
    <t>DURLERY ARGUEDAS CORREA</t>
  </si>
  <si>
    <t>Prestar servicios tecnicos para brindar apoyo a la Unidad Comercial de la UENTIC en los asuntos relacionados con la venta de productos y/o servicios para el segmento empresarial, matriculada en el plan de acción de la UENT, realizando actividades del Backoffice, en los asuntos relacionados con la venta y postventa a clientes del segmento de las Pymes.</t>
  </si>
  <si>
    <t>400-IP-028-2025</t>
  </si>
  <si>
    <t>400-PS-0769-2025</t>
  </si>
  <si>
    <t>KATHERINE ZAMORANO PEREZ</t>
  </si>
  <si>
    <t>400-IP-029-2025</t>
  </si>
  <si>
    <t>400-PS-0771-2025</t>
  </si>
  <si>
    <t>JHON JAIRO VALENCIA MURILLO</t>
  </si>
  <si>
    <t>400-IP-030-2025</t>
  </si>
  <si>
    <t>400-PS-0773-2025</t>
  </si>
  <si>
    <t>JULIET VANESSA GONZALEZ ALVAREZ</t>
  </si>
  <si>
    <t>Prestación de servicios de apoyo para ejecutar las actividades de seguimiento y gestión de la cola comercial, cola SMQR o cualquier cola que se cree para atención de clientes como también apoyo en la gestión de recuperación de solicitudes de venta que se puedan perder por inconvenientes en algún proceso de su ciclo comercial.</t>
  </si>
  <si>
    <t>400-IP-031-2025</t>
  </si>
  <si>
    <t>400-PS-0775-2025</t>
  </si>
  <si>
    <t>JAIRO GUTIERREZ GOMEZ</t>
  </si>
  <si>
    <t>Prestar servicios profesionales para brindar apoyo a la Unidad Comercial de la UENTIC, en los asuntos relacionados con la venta de productos y/o servicios para el segmento de grandes clientes, matriculada en el plan de acción de la UENT, realizando actividades del canal de ventas denominado ejecutivos de cuenta empresarial externos, en los asuntos relacionados con la atención, comercialización, cotización ,venta y postventa a grandes clientes.</t>
  </si>
  <si>
    <t>400-IP-032-2025</t>
  </si>
  <si>
    <t>400-PS-0776-2025</t>
  </si>
  <si>
    <t>FANNY YENCY SANCHEZ BALLESTEROS</t>
  </si>
  <si>
    <t>400-IP-033-2025</t>
  </si>
  <si>
    <t>400-PS-0777-2025</t>
  </si>
  <si>
    <t>LINA MARIA GARCIA MERA</t>
  </si>
  <si>
    <t>400-IP-034-2025</t>
  </si>
  <si>
    <t>400-PS-0778-2025</t>
  </si>
  <si>
    <t>MAURICIO GIRALDO GARCES</t>
  </si>
  <si>
    <t>400-IP-035-2025</t>
  </si>
  <si>
    <t>400-PS-0779-2025</t>
  </si>
  <si>
    <t>PAOLA ANDREA POSADA SANCHEZ</t>
  </si>
  <si>
    <t>400-IP-036-2025</t>
  </si>
  <si>
    <t>400-PS-0781-2025</t>
  </si>
  <si>
    <t>DELIO ALEJANDRO SANCHEZ HERRERA</t>
  </si>
  <si>
    <t>Prestación de servicios profesionales para apoyar la planeación, seguimiento y control al aseguramiento de ingresos con el propósito de reducir la perdida y/o fuga en los ingresos de la UENTIC de EMCALI provocados por diversas causas.</t>
  </si>
  <si>
    <t>400-IP-038-2025</t>
  </si>
  <si>
    <t>400-PS-0785-2025</t>
  </si>
  <si>
    <t xml:space="preserve">SEBASTIAN LOPEZ PAZ </t>
  </si>
  <si>
    <t xml:space="preserve">Prestación de servicios tecnicos de apoyo para las actividades de venta de los productos ofrecidos en el portafolio de Unidad Estratégica Negocio de Tecnologías y Comunicación de EMCALI EICE ESP, en su área de cobertura y en las zonas específicas definidas en el presente proceso contractual, cumpliendo la normatividad vigente y lograr crecimiento en los ingresos de la Gerencia Unidad Estratégica Negocio de Tecnologías y Comunicación. </t>
  </si>
  <si>
    <t>400-IP-039-2025</t>
  </si>
  <si>
    <t>400-PS-0786-2025</t>
  </si>
  <si>
    <t>LUIS MIGUEL QUINTERO OCAMPO</t>
  </si>
  <si>
    <t>Prestar servicios profesionales en el apoyo  a la supervision y planificacion de proyectos de la unidad, diseño, implementacion, soporte, evaluacion, correccion y deteccion de fallas en los servicios empresariales, sector gobierno y nuevos proyectos y las actividades que sean requeridas para el buen desarrollo y desempeño de la Unidad de Instalaciones y Configuracion de la UENTIC.</t>
  </si>
  <si>
    <t>400-IP-042-2025</t>
  </si>
  <si>
    <t>400-PS-0789-2025</t>
  </si>
  <si>
    <t>JAIRO ORLANDO HOYOS MELO</t>
  </si>
  <si>
    <t>JHON FREDDY RIVAS CEBALLOS</t>
  </si>
  <si>
    <t>Prestar servicios profesionales en el diseño, implementacion, soporte, evaluacion, correccion y deteccion de fallas en los servicios empresariales, sector gobierno y nuevos proyectos y las actividades que sean requeridas para el buen desarrollo y desempeño de la Unidad de Instalaciones y Configuracion de la UENTIC.</t>
  </si>
  <si>
    <t>400-IP-043-2025</t>
  </si>
  <si>
    <t>400-PS-0791-2025</t>
  </si>
  <si>
    <t>CESAR ALFREDO MANYOMA RENTERIA</t>
  </si>
  <si>
    <t>Prestar servicios profesionales en el diseño, implementacion, soporte, evaluacion, correccion y deteccion de fallas en los servicios empresariales, sector gobierno y nuevos proyectos y las actividades que sean requeridas para el buen desarrollo y desempeño de la Unidad de Instalaciones y Configuracion de la UENTIC. Así como la conducción de vehículos que hagan parte del parque automotor de Emcali EICE ESP con licencia de conducción categoría mínimo B1 vigente.</t>
  </si>
  <si>
    <t>400-IP-044-2025</t>
  </si>
  <si>
    <t>400-PS-0793-2025</t>
  </si>
  <si>
    <t>DIEGO FERNANDO SOLIS HERNANDEZ</t>
  </si>
  <si>
    <t>Prestar servicios técnicos para brindar apoyo a la Unidad de Instalaciones y Configuración de la UENTIC, en las actividades de instalación y reparación de  los servicios de Telecomunicaciones de los clientes corporativos, especiales y eventos especiales, así como la conducción de vehículos que hagan parte del parque automotor de Emcali EICE ESP con licencia de conducción categoría mínimo B1 vigente.</t>
  </si>
  <si>
    <t>400-IP-045-2025</t>
  </si>
  <si>
    <t>400-PS-0794-2025</t>
  </si>
  <si>
    <t>OSCAR ALEJANDRO DIAZ GALVEZ</t>
  </si>
  <si>
    <t>400-IP-046-2025</t>
  </si>
  <si>
    <t>400-PS-0796-2025</t>
  </si>
  <si>
    <t>LEONARDO FABIO TRIVIÑO SANDOVAL</t>
  </si>
  <si>
    <t>Prestar servicios tecnicos para brindar apoyo a la Unidad de Instalaciones y Configuración de la UENTIC, en las actividades de instalación y reparación de  los servicios de Telecomunicaciones de los clientes corporativos, especiales y eventos especiales, así como la conducción de vehículos que hagan parte del parque automotor de Emcali EICE ESP con licencia de conducción categoría mínimo B1 vigente.</t>
  </si>
  <si>
    <t>400-IP-047-2025</t>
  </si>
  <si>
    <t>400-PS-0767-2025</t>
  </si>
  <si>
    <t>YHAIR CAMPO SOLARTE</t>
  </si>
  <si>
    <t>Brindar apoyo tecnico en la instalacion y reparacion de servicios empresariales, sector gobierno y nuevos proyectos asignados, así como la conducción de vehículos que hagan parte del parque automotor de Emcali EICE ESP con licencia de conducción categoría mínimo B1 vigente.</t>
  </si>
  <si>
    <t>400-IP-056-2025</t>
  </si>
  <si>
    <t>400-PS-0770-2025</t>
  </si>
  <si>
    <t>JOHN EDWARD LEON GAVIRIA</t>
  </si>
  <si>
    <t>Prestación de servicios profesionales en los temas asociados con el diseño de las redes de acceso en fibra óptica y/o cobre, de acuerdo a los requerimientos de los clientes externos e internos, así como la digitalización de los planos en CAD, herramienta  Arcgis u otros software utilizados en el área de los productos y servicios prestados por EMCALI EICE ESP. Además de la  conducción de vehículos que hagan parte del parque automotor de Emcali EICE ESP con licencia de conducción categoría mínimo B1 vigente.</t>
  </si>
  <si>
    <t>400-IP-055-2025</t>
  </si>
  <si>
    <t>400-PS-0768-2025</t>
  </si>
  <si>
    <t>OMAR FERNANDO RIVAS ASPRILLA</t>
  </si>
  <si>
    <t>LUIS ALBERTO MOLINA SOLIS</t>
  </si>
  <si>
    <t xml:space="preserve">Prestacion de servicios con el fin de brindar apoyo técnico a las actividades de mantenimiento correctivo y preventivo de los equipos de apoyo (plantas de emergencia, motobombas, rectificadores, inversores, baterías y subestaciones eléctricas) de las centrales de EMCALI EICE ESP, además disponibilidad de 7 días x 24 Horas. Así como la conducción de vehículos que hagan parte del parque automotor de EMCALI. </t>
  </si>
  <si>
    <t>400-IP-075-2025</t>
  </si>
  <si>
    <t>400-PS-0782-2025</t>
  </si>
  <si>
    <t>HERSON VALENZUELA PINZON</t>
  </si>
  <si>
    <t>JUAN PABLO BEJARANO PERDOMO</t>
  </si>
  <si>
    <t>Prestación de servicios técnicos para apoyar la gestión y mantenimiento de infraestructuras de comunicaciones inalámbricas y sistemas de radioenlaces. Este servicio incluye la instalación, operación, mantenimiento y desmonte de equipos asociados. Además, el personal deberá disponer de certificaciones vigentes en trabajo seguro en alturas y de coordinador de trabajo en alturas, así como de una licencia de conducción vigente categoría mínimo B1, necesaria para conducir los vehículos de la EMCALI. Todo ello es esencial para garantizar el cumplimiento total de las normativas de seguridad y certificaciones requeridas.</t>
  </si>
  <si>
    <t>400-IP-076-2025</t>
  </si>
  <si>
    <t>400-PS-0783-2025</t>
  </si>
  <si>
    <t>JHONY ALEJANDRO REBOLLEDO OLEAS</t>
  </si>
  <si>
    <t>ALFREDO POSSO MORENO</t>
  </si>
  <si>
    <t>400-IP-077-2025</t>
  </si>
  <si>
    <t>400-PS-0784-2025</t>
  </si>
  <si>
    <t>JORGE ELIECER GARCES CUERVO</t>
  </si>
  <si>
    <t>400-IP-078-2025</t>
  </si>
  <si>
    <t>400-PS-0787-2025</t>
  </si>
  <si>
    <t>YEISON RAMIREZ FRANCO</t>
  </si>
  <si>
    <t>Prestación de servicios tecnicos 7x24 para apoyar las actividades de inventario, desmonte y disposición final de las centrales telefónicas TDM, NGN y todos los equipos adicionales que resulten de la migración de la actualización de la red de telefónica de la UENTIC que están siendo migradas a la red FTTH, al igual que el apoyo en las actividades de mantenimiento correctivo y preventivo de los equipos de apoyo de las centrales de EMCALI EICE ESP, así como la conducción de vehículos que hagan parte del parque automotor de EMCALI con licencia de conducción categoría mínimo B1 y vigente.</t>
  </si>
  <si>
    <t>400-IP-079-2025</t>
  </si>
  <si>
    <t>400-PS-0788-2025</t>
  </si>
  <si>
    <t>ALEXANDER CORREA GAMBOA</t>
  </si>
  <si>
    <t>OSCAR CAICEDO BALANTA</t>
  </si>
  <si>
    <t>400-IP-080-2025</t>
  </si>
  <si>
    <t>400-PS-0790-2025</t>
  </si>
  <si>
    <t xml:space="preserve">VICTOR ALFONSO MURILLO ASPRILLA </t>
  </si>
  <si>
    <t>400-IP-040-2025</t>
  </si>
  <si>
    <t>400-PS-0938-2025</t>
  </si>
  <si>
    <t>MARCO ANDRES ALVAREZ SILVA</t>
  </si>
  <si>
    <t>Prestar servicios profesionales para apoyar las actividades de la Unidad de Prospectiva y Desarrollo del Negocio de la Gerencia UENTIC de EMCALI EICE ESP, contribuyendo al fortalecimiento de proyectos estratégicos y al desarrollo del portafolio de servicios.</t>
  </si>
  <si>
    <t>400-IP-102-2025</t>
  </si>
  <si>
    <t>400-PS-1121-2025</t>
  </si>
  <si>
    <t>ALBERTO JOSE REYES CHAPARRO</t>
  </si>
  <si>
    <t>Prestar servicios profesionales para apoyar las actividades de la Unidad de Prospectiva y Desarrollo del Negocio de la Gerencia UENTIC de EMCALI EICE ESP, contribuyendo con la formulación y seguimiento a proyectos estratégicos.</t>
  </si>
  <si>
    <t>400-IP-103-2025</t>
  </si>
  <si>
    <t>400-PS-1012-2025</t>
  </si>
  <si>
    <t xml:space="preserve">LUIS ADOLFO VARGAS AGUDELO </t>
  </si>
  <si>
    <t>Prestar servicios profesionales como asesor financiero de la Unidad de Prospectiva y Desarrollo del Negocio de la Gerencia UENTIC de EMCALI EICE ESP.</t>
  </si>
  <si>
    <t>400-IP-126-2025</t>
  </si>
  <si>
    <t>400-PS-1013-2025</t>
  </si>
  <si>
    <t>LUIS FERNANDO MEHECHA TASCON</t>
  </si>
  <si>
    <t>400-IP-057-2025</t>
  </si>
  <si>
    <t>400-PS-0772-2025</t>
  </si>
  <si>
    <t xml:space="preserve">WILLIAM ALEXIS BERNAL SANDOVAL </t>
  </si>
  <si>
    <t>400-IP-062-2025</t>
  </si>
  <si>
    <t>400-PS-0947-2025</t>
  </si>
  <si>
    <t>CARLOS ALBERTO NIETO OLIVEROS</t>
  </si>
  <si>
    <t>400-IP-066-2025</t>
  </si>
  <si>
    <t>400-PS-0963-2025</t>
  </si>
  <si>
    <t>ANGELICA NATHALIA ESTRADA CABEZAS</t>
  </si>
  <si>
    <t>400-IP-068-2025</t>
  </si>
  <si>
    <t>400-PS-0964-2025</t>
  </si>
  <si>
    <t>DANIEL PALACIO MORALES</t>
  </si>
  <si>
    <t>400-IP-069-2025</t>
  </si>
  <si>
    <t>400-PS-0965-2025</t>
  </si>
  <si>
    <t>BRYAN STEVE SAMUDIO ZAMORANO</t>
  </si>
  <si>
    <t>Prestación de servicios de apoyo al personal de reparacion e instalacion para fidelizar y retener clientes realizando actividades de diagnostico, pruebas, enrutamiento, cierres de los reportes de falla e instalación de los productos y servicios de Telefonía Básica, Internet e IPTV del portafolio de EMCALI EICE ESP.</t>
  </si>
  <si>
    <t>400-IP-070-2025</t>
  </si>
  <si>
    <t>400-PS-0966-2025</t>
  </si>
  <si>
    <t>MARISOL MARMOLEJO AMADOR</t>
  </si>
  <si>
    <t>400-IP-071-2025</t>
  </si>
  <si>
    <t>400-PS-0967-2025</t>
  </si>
  <si>
    <t>CARLOS FERNANDO CUERO TORRES</t>
  </si>
  <si>
    <t>400-IP-073-2025</t>
  </si>
  <si>
    <t>400-PS-0968-2025</t>
  </si>
  <si>
    <t>CLAUDIA PATRICIA SANTACRUZ CONTRERAS</t>
  </si>
  <si>
    <t>Prestación de servicios para apoyar las actividades administrativas y de atención al cliente requeridas para la construcción y análisis de indicadores referentes a la Unidad de Diagnóstico y Atención a Daños en los segmentos de clientes masivo, corporativo y Help Desk Banda Ancha de la Gerencia Unidad Estratégica de Negocio de Tecnologías de Información y Comunicación.</t>
  </si>
  <si>
    <t>400-IP-074-2025</t>
  </si>
  <si>
    <t>400-PS-0969-2025</t>
  </si>
  <si>
    <t>ROBERT ANDRES HURTADO MORENO</t>
  </si>
  <si>
    <t>ALEXANDER GARCIA VIVAS</t>
  </si>
  <si>
    <t>400-IP-072-2025</t>
  </si>
  <si>
    <t>400-PS-1005-2025</t>
  </si>
  <si>
    <t>BEATRIZ EUGENIA HERRERA LEMOS</t>
  </si>
  <si>
    <t>Prestación de servicios profesionales en el área funcional Mantenimiento de la Red Fibra Óptica, para realizar apoyo a las labores de migración de clientes a la red de fibra óptica FTTH, incluyendo supervisión de las actividades de migración, apoyo al diagnóstico y configuración de los servicios en los diferentes aplicativos lo cual permitirá la retención de clientes y mejorar la calidad del servicio.</t>
  </si>
  <si>
    <t>400-IP-081-2025</t>
  </si>
  <si>
    <t>400-PS-0792-2025</t>
  </si>
  <si>
    <t>RUBEN DARIO PINEDA OLMEDO</t>
  </si>
  <si>
    <t>HECTOR FABIO MARIN TOBON</t>
  </si>
  <si>
    <t>Prestación de servicios en el área funcional Mantenimiento de la Red de Acceso Cobre, para realizar labores de migración e instalación de clientes a la red de fibra óptica FTTH en las premisas del cliente, incluyendo todas las actividades de instalación mantenimiento, apoyo a la configuración de los servicios en los diferentes aplicativos lo cual permitirá la retención de clientes y mejorar los tiempos de respuesta. Lo anterior de acuerdo con la programación diaria y semanal que se le entregue por el programador.</t>
  </si>
  <si>
    <t>400-IP-082-2025</t>
  </si>
  <si>
    <t>400-PS-0795-2025</t>
  </si>
  <si>
    <t>HESEN JAWER GIL CEBALLOS</t>
  </si>
  <si>
    <t>JAMES CORDOBA COPETE</t>
  </si>
  <si>
    <t>400-IP-083-2025</t>
  </si>
  <si>
    <t>400-PS-0797-2025</t>
  </si>
  <si>
    <t>JONNATHAN JARAMILLO RENGIFO</t>
  </si>
  <si>
    <t>400-IP-084-2025</t>
  </si>
  <si>
    <t>400-PS-0798-2025</t>
  </si>
  <si>
    <t>BRYAN DAVID CARDENAS LOPEZ</t>
  </si>
  <si>
    <t>400-IP-092-2025</t>
  </si>
  <si>
    <t>400-PS-0799-2025</t>
  </si>
  <si>
    <t>FABIAN ANDRES DELGADO</t>
  </si>
  <si>
    <t>400-IP-093-2025</t>
  </si>
  <si>
    <t>400-PS-0800-2025</t>
  </si>
  <si>
    <t>JHON WILMAR OSORIO JARAMILLO</t>
  </si>
  <si>
    <t>400-IP-094-2025</t>
  </si>
  <si>
    <t>400-PS-0802-2025</t>
  </si>
  <si>
    <t>JONHATAN FELIPE LOPEZ MUÑOZ</t>
  </si>
  <si>
    <t>400-IP-095-2025</t>
  </si>
  <si>
    <t>400-PS-0804-2025</t>
  </si>
  <si>
    <t>EDGAR ALFREDO ORTIZ ORDOÑEZ</t>
  </si>
  <si>
    <t>400-IP-096-2025</t>
  </si>
  <si>
    <t>400-PS-0806-2025</t>
  </si>
  <si>
    <t>ARNULFO ORDOÑEZ LOPEZ</t>
  </si>
  <si>
    <t>400-IP-097-2025</t>
  </si>
  <si>
    <t>400-PS-0808-2025</t>
  </si>
  <si>
    <t>MILTON FABIAN SAMPER LOAIZA</t>
  </si>
  <si>
    <t>400-IP-098-2025</t>
  </si>
  <si>
    <t>400-PS-0811-2025</t>
  </si>
  <si>
    <t>JOSE FERNANDO VALENCIA VILLAVICENCIO</t>
  </si>
  <si>
    <t>400-IP-099-2025</t>
  </si>
  <si>
    <t>400-PS-0813-2025</t>
  </si>
  <si>
    <t>PEDRO ANDRES VASQUEZ GAMBOA</t>
  </si>
  <si>
    <t>Prestacion de servicios para brindar apoyo en los asuntos relacionados con la instalacion de productos y/o servicios para el segmento empresarial y masivo matriculado en el plan de acción de la UENTIC, realizando actividades del Backoffice con el propósito de soportar actividades de reportes para seguimiento a indicadores de clientes con  productos instalados del portafolio de servicios de Telecomunicaciones de EMCALI EICE ESP.</t>
  </si>
  <si>
    <t>400-IP-041-2025</t>
  </si>
  <si>
    <t>400-PS-0939-2025</t>
  </si>
  <si>
    <t>CLAUDIA PATRICIA GOMEZ FRANCO</t>
  </si>
  <si>
    <t>Prestar servicios para brindar apoyo a la Unidad de Instalaciones y Configuración de la UENTIC, en las actividades de instalación y reparación de  los servicios de Telecomunicaciones de los clientes corporativos, especiales y eventos especiales, así como la conducción de vehículos que hagan parte del parque automotor de Emcali EICE ESP con licencia de conducción categoría mínimo B1 vigente.</t>
  </si>
  <si>
    <t>400-IP-048-2025</t>
  </si>
  <si>
    <t>400-PS-0940-2025</t>
  </si>
  <si>
    <t>CRISTIAN EDUARDO POSADA MEDINA</t>
  </si>
  <si>
    <t xml:space="preserve">Prestar servicios para brindar apoyo a la Unidad de Instalaciones y Configuracion de la UENTIC, en las actividades de Instalación, diágnóstico y acometidas de clientes corporativos. </t>
  </si>
  <si>
    <t>400-IP-049-2025</t>
  </si>
  <si>
    <t>400-PS-0941-2025</t>
  </si>
  <si>
    <t>JONNATHAN SEGURA OSPINA</t>
  </si>
  <si>
    <t>Prestar servicios para brindar apoyo a la Unidad de Instalaciones y Configuración de la UENTIC, en las actividades de instalación y reparación de  los servicios de Telecomunicaciones de los clientes corporativos, especiales y eventos especiales.</t>
  </si>
  <si>
    <t>400-IP-050-2025</t>
  </si>
  <si>
    <t>400-PS-0942-2025</t>
  </si>
  <si>
    <t>CHRISTIAN CAMILO LEMUS DIAZ</t>
  </si>
  <si>
    <t>400-IP-052-2025</t>
  </si>
  <si>
    <t>400-PS-0943-2025</t>
  </si>
  <si>
    <t>HUMBERTO ALEXANDER MARIN RESTREPO</t>
  </si>
  <si>
    <t>400-IP-053-2025</t>
  </si>
  <si>
    <t>400-PS-0944-2025</t>
  </si>
  <si>
    <t>JORGE ARMANDO AVILA MESA</t>
  </si>
  <si>
    <t>Brindar apoyo en la instalacion y reparacion de servicios empresariales, sector gobierno y nuevos proyectos asignados; así como la conducción de vehículos que hagan parte del parque automotor de Emcali EICE ESP con licencia de conducción categoría mínimo B1 vigente.</t>
  </si>
  <si>
    <t>400-IP-058-2025</t>
  </si>
  <si>
    <t>400-PS-0945-2025</t>
  </si>
  <si>
    <t>DANIEL ALEXANDER FIGUEROA ESCOBAR</t>
  </si>
  <si>
    <t>400-IP-059-2025</t>
  </si>
  <si>
    <t>400-PS-0946-2025</t>
  </si>
  <si>
    <t>JOHN EIBERT BALANTA</t>
  </si>
  <si>
    <t>Prestación de servicios en el área funcional Mantenimiento de la Red Fibra Óptica, para realizar apoyo a las labores de migración de clientes a la red de fibra óptica FTTH, incluyendo todas las actividades de migración, apoyo a la configuración de los servicios en los diferentes aplicativos lo cual permitirá la retención de clientes y mejorar la calidad del servicio. Así como la conducción de vehículos que hagan parte del parque automotor de Emcali EICE ESP con licencia de conducción categoría mínimo B1 vigente.</t>
  </si>
  <si>
    <t>400-IP-085-2025</t>
  </si>
  <si>
    <t>400-PS-0948-2025</t>
  </si>
  <si>
    <t>LEONARDO SUAREZ GONZALEZ</t>
  </si>
  <si>
    <t>400-IP-086-2025</t>
  </si>
  <si>
    <t>400-PS-0949-2025</t>
  </si>
  <si>
    <t xml:space="preserve">DAVID STIVEN BERRIO BETANCOURT </t>
  </si>
  <si>
    <t>400-IP-087-2025</t>
  </si>
  <si>
    <t>400-PS-0950-2025</t>
  </si>
  <si>
    <t>YOHAN ALBERTO RIVERA VALENCIA</t>
  </si>
  <si>
    <t>400-IP-088-2025</t>
  </si>
  <si>
    <t>400-PS-0951-2025</t>
  </si>
  <si>
    <t>LUIS HENRY ORDOÑEZ MURILLO</t>
  </si>
  <si>
    <t>400-IP-089-2025</t>
  </si>
  <si>
    <t>400-PS-0952-2025</t>
  </si>
  <si>
    <t>JANER BOANERGES GRUESO ORTIZ</t>
  </si>
  <si>
    <t>400-IP-090-2025</t>
  </si>
  <si>
    <t>400-PS-0953-2025</t>
  </si>
  <si>
    <t>CARLOS HOLMES OTERO ZAMBRANO</t>
  </si>
  <si>
    <t>400-IP-091-2025</t>
  </si>
  <si>
    <t>400-PS-0954-2025</t>
  </si>
  <si>
    <t>GUSTAVO ADOLFO TORRES URBANO</t>
  </si>
  <si>
    <t>Prestación de servicios en el área funcional Mantenimiento de la Red de Acceso Cobre, para realizar labores de migración e instalación de clientes a la red de fibra óptica FTTH, incluyendo todas las actividades de mantenimiento, apoyo a la configuración de los servicios en los diferentes aplicativos lo cual permitirá la retención de clientes y mejorar los tiempos de respuesta. Así como la conducción de vehículos que hagan parte del parque automotor de Emcali EICE ESP con licencia de conducción categoría mínimo B1 vigente.</t>
  </si>
  <si>
    <t>400-IP-100-2025</t>
  </si>
  <si>
    <t>400-PS-0955-2025</t>
  </si>
  <si>
    <t>JULIO CESAR DIAZ CRUZ</t>
  </si>
  <si>
    <t>Prestación de servicios en el área funcional Mantenimiento de la Red Fibra Óptica, para realizar apoyo a las labores de migración de clientes a la red de fibra óptica FTTH, Mantenimiento Correctivo, Preventivo y Expansión de redes FTTH incluyendo todas las actividades de reparación, construcción, acondicionamiento, mejoramiento, migración, apoyo que  permitirá la retención de clientes y mejorar la calidad del servicio. Así como la conducción de vehículos que hagan parte del parque automotor de Emcali EICE ESP con licencia de conducción categoría mínimo B1 vigente.</t>
  </si>
  <si>
    <t>400-IP-101-2025</t>
  </si>
  <si>
    <t>400-PS-0956-2025</t>
  </si>
  <si>
    <t>YEINER RAMIREZ FRANCO</t>
  </si>
  <si>
    <t>Prestación de servicios para brindar apoyo en la reparación de servicios soportados sobre la red de fibra optica para los segmentos empresariales, gobierno y nuevos proyectos masivos asignados, así como la conducción de vehículos que hagan parte del parque automotor de Emcali EICE ESP con licencia de conducción categoría mínimo B1 vigente.</t>
  </si>
  <si>
    <t>400-IP-051-2025</t>
  </si>
  <si>
    <t>400-PS-0976-2025</t>
  </si>
  <si>
    <t>JUAN PABLO LOPEZ CORAL</t>
  </si>
  <si>
    <t>HECTOR FABIO VELASCO CHINCANGANA</t>
  </si>
  <si>
    <t>400-IP-054-2025</t>
  </si>
  <si>
    <t>400-PS-0977-2025</t>
  </si>
  <si>
    <t>EMERSON YESID QUIÑONES VIVEROS</t>
  </si>
  <si>
    <t>400-IP-037-2025</t>
  </si>
  <si>
    <t>400-PS-1273-2025</t>
  </si>
  <si>
    <t>LUIS ERNESTO BARRIGA TABORDA</t>
  </si>
  <si>
    <t>400-IP-127-2025</t>
  </si>
  <si>
    <t>400-PS-1274-2025</t>
  </si>
  <si>
    <t>YIN ESTEBAN ZUÑIGA VALENCIA</t>
  </si>
  <si>
    <t>Prestación de servicios profesionales como trabajadora social, para brindar apoyo a la Unidad Gestión Administrativa de la Gerencia de la Unidad Estratégica de Negocio de Tecnologías de Información y Comunicación de EMCALI EICE ESP.</t>
  </si>
  <si>
    <t>400-IP-128-2025</t>
  </si>
  <si>
    <t>400-PS-1377-2025</t>
  </si>
  <si>
    <t>MAYRA ALEJANDRA PARRA VALENCIA</t>
  </si>
  <si>
    <t>Prestar servicios en el desarrollo de aplicaciones para proveer nuevos servicios de aplicaciones a la medida y automatización de procesos operativos para el negocio, clientes del segmento comercial, oficial e industrial de EMCALI EICE ESP.</t>
  </si>
  <si>
    <t>400-IP-130-2025</t>
  </si>
  <si>
    <t>400-PS-1437-2025</t>
  </si>
  <si>
    <t>DIANA MARCELA CADENA MORENO</t>
  </si>
  <si>
    <t>Prestar servicios profesionales a EMCALI EICE ESP para brindar apoyo en los asuntos relacionados con la preventa de productos y/o servicios para los clientes y prospectos del segmento de mercado empresarial y gubernamental,en los asuntos relacionados con la atención, diseño de solución y  cotización a clientes y prospectos con el propósito de incrementar la base de datos de clientes activos de los productos que componen el portafolio de servicios de Telecomunicaciones de EMCALI EICE ESP.</t>
  </si>
  <si>
    <t>400-IP-131-2025</t>
  </si>
  <si>
    <t>400-PS-1438-2025</t>
  </si>
  <si>
    <t>MAURICIO VILLABONA SUAREZ</t>
  </si>
  <si>
    <t>ANGELA MARIA HERNANDEZ SUAREZ</t>
  </si>
  <si>
    <t>Prestar servicios profesionales a EMCALI EICE ESP para brindar apoyo en la Unidad Comercial en la gestión y coordinación de los proyectos relacionados con los contratos de gobierno y grandes clientes</t>
  </si>
  <si>
    <t>400-IP-132-2025</t>
  </si>
  <si>
    <t>400-PS-1439-2025</t>
  </si>
  <si>
    <t>EDGAR FERNEY BOLAÑOS LOPEZ</t>
  </si>
  <si>
    <t>Prestar servicios tecnicos para brindar apoyo a la Unidad Comercial de la UENTIC, en los asuntos relacionados con la venta de productos y/o servicios para el segmento de grandes clientes, matriculada en el plan de acción de la UENT, realizando actividades del canal de ventas denominado ejecutivos de cuenta empresarial externos, en los asuntos relacionados con la atención, comercialización, cotización ,venta y postventa a grandes clientes.</t>
  </si>
  <si>
    <t>400-IP-133-2025</t>
  </si>
  <si>
    <t xml:space="preserve">  400-PS-1440-2025</t>
  </si>
  <si>
    <t>LEIDY SORANY ESPAÑA PARAMO</t>
  </si>
  <si>
    <t>400-IP-134-2025</t>
  </si>
  <si>
    <t>400-PS-1441-2025</t>
  </si>
  <si>
    <t>JUAN CARLOS RIVERA SANTANILLA</t>
  </si>
  <si>
    <t>Prestacion de servicios tecnicos para consolidar y posicionar los productos de la UENTIC de EMCALI EICE ESP mediante el diseño de piezas publicitarias, ademas del manejo de redes sociales construyendo comunidades para hacer eficiente la comunicación online.</t>
  </si>
  <si>
    <t>400-IP-135-2025</t>
  </si>
  <si>
    <t>400-PS-1442-2025</t>
  </si>
  <si>
    <t>JOSE EDUARDO BARONA RODRIGUEZ</t>
  </si>
  <si>
    <t>Prestación de servicios para apoyar la planeación, seguimiento y control al aseguramiento de ingresos con el propósito de reducir la perdida y/o fuga en los ingresos de la UENTIC de EMCALI, provocados por diversas causas.</t>
  </si>
  <si>
    <t>400-IP-136-2025</t>
  </si>
  <si>
    <t>400-PS-1443-2025</t>
  </si>
  <si>
    <t>NATACHA RODRIGUEZ GOMEZ</t>
  </si>
  <si>
    <t>Prestación de servicios profesionales para apoyar a la Subgerencia de Desarrollo Tecnológico de la UENTIC  a través de la implementación, seguimiento y control a la gestión administrativa, que permitan controlar las actividades propias de las áreas.</t>
  </si>
  <si>
    <t>400-IP-119-2025</t>
  </si>
  <si>
    <t>400-PS-1523-2025</t>
  </si>
  <si>
    <t>RICARDO ORDOÑEZ CEDEÑO</t>
  </si>
  <si>
    <t>ANDRES FELIPE GONZALEZ CORONADO</t>
  </si>
  <si>
    <t>Prestación de servicios de apoyo para realizar labores administrativas en la Unidad de Diagnóstico y Atención a Daños de la Subgerencia Operativa de la UENTIC.</t>
  </si>
  <si>
    <t>400-IP-137-2025</t>
  </si>
  <si>
    <t>400-PS-1570-2025</t>
  </si>
  <si>
    <t>ANGEL MARIA SALAS RENGIFO</t>
  </si>
  <si>
    <t>SANDRA PATRICIA ESCOBAR GUTIERREZ</t>
  </si>
  <si>
    <t>400-IP-138-2025</t>
  </si>
  <si>
    <t>400-PS-1984-2025</t>
  </si>
  <si>
    <t xml:space="preserve">SHAROON IVETT IBARRA VELASCO </t>
  </si>
  <si>
    <t>Prestación de servicios de apoyo administrativo en las funciones de la Unidad Comercial, gestionando tareas como el archivo, correspondencia, la gestión al cliente y organización, con el fin de optimizar y asegurar la efeicacia de los procesos.</t>
  </si>
  <si>
    <t>400-IP-139-2025</t>
  </si>
  <si>
    <t>400-PS-1985-2025</t>
  </si>
  <si>
    <t>LUCRECIANO LOPEZ TAMAYO</t>
  </si>
  <si>
    <t>400-IP-141-2025</t>
  </si>
  <si>
    <t>400-PS-1987-2025</t>
  </si>
  <si>
    <t>ADRIANA LIZETH GOMEZ SUAREZ</t>
  </si>
  <si>
    <t>400-IP-140-2025</t>
  </si>
  <si>
    <t>400-PS-2154-2025</t>
  </si>
  <si>
    <t>MIGUEL MAURICIO SALAZAR RIVAS</t>
  </si>
  <si>
    <t>400-IP-144-2025</t>
  </si>
  <si>
    <t>400-PS-2931-2025</t>
  </si>
  <si>
    <t>400-IP-145-2025</t>
  </si>
  <si>
    <t>400-PS-2932-2025</t>
  </si>
  <si>
    <t>400-IP-146-2025</t>
  </si>
  <si>
    <t>400-PS-2933-2025</t>
  </si>
  <si>
    <t>Prestar servicios profesionales para brindar soporte a las actividades relacionadas con la gestión de activos pertenecientes a la Gerencia Unidad Estratégica de Negocio  de Tecnologías de Información y Comunicación de EMCALI EICE ESP</t>
  </si>
  <si>
    <t>400-IP-147-2025</t>
  </si>
  <si>
    <t>400-PS-2934-2025</t>
  </si>
  <si>
    <t>JOHANA ELENA MORENO GUTIERREZ</t>
  </si>
  <si>
    <t>400-IP-148-2025</t>
  </si>
  <si>
    <t>400-PS-2935-2025</t>
  </si>
  <si>
    <t>VICTOR HUGO HERNANDEZ VALENCIA</t>
  </si>
  <si>
    <t>400-IP-149-2025</t>
  </si>
  <si>
    <t>400-PS-2936-2025</t>
  </si>
  <si>
    <t>400-IP-150-2025</t>
  </si>
  <si>
    <t>400-PS-2937-2025</t>
  </si>
  <si>
    <t>Prestación de servicios profesionales en la planificación, ejecución y evaluación de estrategias de marketing, con el fin de impulsar las ventas y maximizar el retorno de inversión de las acciones comerciales de la Unidad Estratégica Negocio de Tecnologías de la Información y Comunicaciones de EMCALI.</t>
  </si>
  <si>
    <t>400-IP-151-2025</t>
  </si>
  <si>
    <t>400-PS-2938-2025</t>
  </si>
  <si>
    <t>400-IP-152-2025</t>
  </si>
  <si>
    <t>400-PS-2939-2025</t>
  </si>
  <si>
    <t>400-IP-153-2025</t>
  </si>
  <si>
    <t>400-PS-2940-2025</t>
  </si>
  <si>
    <t>400-IP-154-2025</t>
  </si>
  <si>
    <t>400-PS-2941-2025</t>
  </si>
  <si>
    <t>400-IP-155-2025</t>
  </si>
  <si>
    <t>400-PS-2942-2025</t>
  </si>
  <si>
    <t>900-IP-0132-2025</t>
  </si>
  <si>
    <t>INVITACIÓN PRIVADA (IP)</t>
  </si>
  <si>
    <t>300-CS-2442-2025</t>
  </si>
  <si>
    <t>FERRETERIA INDUSTRIAL DEL VALLE S.A.S.</t>
  </si>
  <si>
    <t>Prestar el servicio de transporte y entrega de agua potable en carro tanques o camiones cisterna</t>
  </si>
  <si>
    <t>900-IP-0039-2025</t>
  </si>
  <si>
    <t>300-PS-1331-2025</t>
  </si>
  <si>
    <t>JERSON ORDOÑEZ GONZALEZ</t>
  </si>
  <si>
    <t>900-IP-0159-2025</t>
  </si>
  <si>
    <t>300-CS-2762-2025</t>
  </si>
  <si>
    <t>900-IP-0073-2025</t>
  </si>
  <si>
    <t>300-PS-1499-2025</t>
  </si>
  <si>
    <t>FUNDACION EDIFICANDO COLOMBIANOS EDICOL</t>
  </si>
  <si>
    <t>ORLANDO MONTERO PABON</t>
  </si>
  <si>
    <t>900-IP-0174-2025</t>
  </si>
  <si>
    <t>300-CM-2802-2025</t>
  </si>
  <si>
    <t>METALMECANICA JAN S.A.S.</t>
  </si>
  <si>
    <t>OPTIMIZACIÓN DEL CONTROL HIDRÁULICO EN LA RED DE DISTRIBUCIÓN DE AGUA POTABLE</t>
  </si>
  <si>
    <t>900-IPU-0077-2025</t>
  </si>
  <si>
    <t>300-CO-2638-2025</t>
  </si>
  <si>
    <t>900-IPU-0040-2025</t>
  </si>
  <si>
    <t>300-CO-1794-2025</t>
  </si>
  <si>
    <t>CONSORCIO FUGAS NO VISIBLES</t>
  </si>
  <si>
    <t>900-IP-0126-2025</t>
  </si>
  <si>
    <t>300-CS-2388-2025</t>
  </si>
  <si>
    <t>DIEGO FERNANDO CARVAJAL HERNANDEZ</t>
  </si>
  <si>
    <t>900-IP-0069-2025</t>
  </si>
  <si>
    <t>300-CS-1476-2025</t>
  </si>
  <si>
    <t>900-IP-0163-2025</t>
  </si>
  <si>
    <t>300-CM-2787-2025</t>
  </si>
  <si>
    <t>IMATIC INGENIERIA SAS</t>
  </si>
  <si>
    <t>900-IP-0189-2025</t>
  </si>
  <si>
    <t>300-CO-2909-2025</t>
  </si>
  <si>
    <t>GERMAN PEREZ PUERTO</t>
  </si>
  <si>
    <t>900-IP-0065-2025</t>
  </si>
  <si>
    <t>300-CO-1763-2025</t>
  </si>
  <si>
    <t>PRESTAR SERVICIO DE LAVADO DE LOS RESERVORIOS DE AGUA DE LA PLANTA PUERTO MALLARINO DE EMCALI</t>
  </si>
  <si>
    <t>300-PS-1640-2025</t>
  </si>
  <si>
    <t>MEGASERVICE INSTITUCIONAL SAS</t>
  </si>
  <si>
    <t>JORGE HERNAN ALARCON LONDOÑO</t>
  </si>
  <si>
    <t>900-IP-0081-2025</t>
  </si>
  <si>
    <t>300-PS-1563-2025</t>
  </si>
  <si>
    <t>900-IP-0084-2025</t>
  </si>
  <si>
    <t>WATERTEK S.A.S</t>
  </si>
  <si>
    <t>900-IP-0087-2025</t>
  </si>
  <si>
    <t>300-CS-1801-2025</t>
  </si>
  <si>
    <t>MESSER COLOMBIA S.A.</t>
  </si>
  <si>
    <t>LUIS HERNANDO CAICEDO VALLES</t>
  </si>
  <si>
    <t>900-IP-0075-2025</t>
  </si>
  <si>
    <t>300-CS-1787-2025</t>
  </si>
  <si>
    <t>Realizar la restitución de las áreas intervenidas de andenes, gradas, sardineles y calzadas por reparaciones de daños en la red de alcantarillado y reposición o construcción de acometidas domiciliares y sumideros en la ciudad de Santiago de Cali.</t>
  </si>
  <si>
    <t>900-IP-0060-2025</t>
  </si>
  <si>
    <t>300-CO-1540-2025</t>
  </si>
  <si>
    <t>Efectuar la limpieza de canales a mano de la ciudad de Cali</t>
  </si>
  <si>
    <t>900-IP-0079-2025</t>
  </si>
  <si>
    <t>300-CM-1525-2025</t>
  </si>
  <si>
    <t>INTEGRALES UNIDOS SAS</t>
  </si>
  <si>
    <t>Realizar el Mantenimiento de las lagunas charco azul y el pondaje.</t>
  </si>
  <si>
    <t>900-IP-0053-2025</t>
  </si>
  <si>
    <t>300-CM-1535-2025</t>
  </si>
  <si>
    <t>REALIZAR EL MANTENIMIENTO DE LAS ESTRUCTURAS DESARENADORAS DE LA QUEBRADA GUARRUZ Y EL INDIO Y LAS DEMÁS DE LA CIUDAD DE CALI.</t>
  </si>
  <si>
    <t>300-CM-1487-2025</t>
  </si>
  <si>
    <t>TECNISERVICIOS DEL CENTRO DEL VALLE SAS</t>
  </si>
  <si>
    <t>900-IP-0054-2025</t>
  </si>
  <si>
    <t>300-CM-1527-2025</t>
  </si>
  <si>
    <t>900-IP-0130-2025</t>
  </si>
  <si>
    <t>300-CM-2591-2025</t>
  </si>
  <si>
    <t>900-IP-0183-2025</t>
  </si>
  <si>
    <t>300-CS-2958-2025</t>
  </si>
  <si>
    <t>900-IP-0193-2025</t>
  </si>
  <si>
    <t>300-CS-2967-2025</t>
  </si>
  <si>
    <t>ANDRES FELIPE SILVA OSPINA</t>
  </si>
  <si>
    <t>900-IP-0107-2025</t>
  </si>
  <si>
    <t>300-CS-2383-2025</t>
  </si>
  <si>
    <t>RUBEN MUÑOZ ZAPATA</t>
  </si>
  <si>
    <t>MANTENIMIENTO DE EQUIPO DE PRUEBAS HIDROSTATICAS Y MOTOBOMBAS</t>
  </si>
  <si>
    <t>900-IP-0117-2025</t>
  </si>
  <si>
    <t>300-CM-2405-2025</t>
  </si>
  <si>
    <t>900-IP-0089-2025</t>
  </si>
  <si>
    <t>300-CS-1779-2025</t>
  </si>
  <si>
    <t>300-PS-1791-2025</t>
  </si>
  <si>
    <t>REALIZAR EL MANTENIMIENTO PREVENTIVO Y CORRECTIVO DE TODOS LOS EQUIPOS CON CIRCUITO CERRADO DE TELEVISIÓN (XXTV) OARA LA INSPECCIÓN DE REDES DE ALCANTARILLADO</t>
  </si>
  <si>
    <t>300-IP-0045-2025</t>
  </si>
  <si>
    <t>300-PS-2808-2025</t>
  </si>
  <si>
    <t>VE COLOMBIA SAS</t>
  </si>
  <si>
    <t>OSCAR ANDRES LOSADA ROJAS</t>
  </si>
  <si>
    <t>REALIZAR EL SUMINISTRO DE TAPAS Y REJILLAS EN HIERRO DÚCTIL</t>
  </si>
  <si>
    <t>900-IP-0083-2025</t>
  </si>
  <si>
    <t>300-CS-1564-2025</t>
  </si>
  <si>
    <t>R&amp;R CONSTRUCCIONES E INGENIERIA SAS</t>
  </si>
  <si>
    <t>900-IP-0190-2025</t>
  </si>
  <si>
    <t>JULIAN ALBERTO CAPURRO CAICEDO</t>
  </si>
  <si>
    <t>900-IP-0160-2025</t>
  </si>
  <si>
    <t>300-CM-2970-2025</t>
  </si>
  <si>
    <t>900-IP-0074-2025</t>
  </si>
  <si>
    <t>300-PS-1939-2025</t>
  </si>
  <si>
    <t>MARTHA LIGIA SANCHEZ</t>
  </si>
  <si>
    <t>900-IP-0108-2025</t>
  </si>
  <si>
    <t>300-CS-2777-2025</t>
  </si>
  <si>
    <t>JUAN FELIPE MORENO</t>
  </si>
  <si>
    <t>900-IP-0064-2025</t>
  </si>
  <si>
    <t>900-IP-0142-2025</t>
  </si>
  <si>
    <t>300-PS-2945-2025</t>
  </si>
  <si>
    <t>INGENIERIA EN SISTEMAS DE BOMBEO ISB SAS</t>
  </si>
  <si>
    <t>GUILLERMO LEON ARCE</t>
  </si>
  <si>
    <t>900-IP-0066-2025</t>
  </si>
  <si>
    <t>SUMINISTRAR ELEMENTOS DE FERRETERÍA PARA LA UNIDAD DE BOMBEO.</t>
  </si>
  <si>
    <t>300-CS-1769-2025</t>
  </si>
  <si>
    <t>900-IP-0113-2025</t>
  </si>
  <si>
    <t>300-CM-2384-2025</t>
  </si>
  <si>
    <t>ERIC ALEXANDER SANDOVAL MARTINEZ</t>
  </si>
  <si>
    <t>900-IP-0124-2025</t>
  </si>
  <si>
    <t>300-CS-1813-2025</t>
  </si>
  <si>
    <t>900-IP-0138-2025</t>
  </si>
  <si>
    <t>300-CM-2961-2025</t>
  </si>
  <si>
    <t>ETEL LTDA</t>
  </si>
  <si>
    <t>900-IP-0171-2025</t>
  </si>
  <si>
    <t>300-CM-2964-2025</t>
  </si>
  <si>
    <t>INTACA S.A.S</t>
  </si>
  <si>
    <t>900-IP-0110-2025</t>
  </si>
  <si>
    <t>300-CO-2386-2025</t>
  </si>
  <si>
    <t>PROQUING S.AS.</t>
  </si>
  <si>
    <t>900-IP-0111-2025</t>
  </si>
  <si>
    <t>300-PS-2387-2025</t>
  </si>
  <si>
    <t>Realizar mantenimiento equipos marca ELGA del Laboratorio Aguas Residuales.</t>
  </si>
  <si>
    <t>300-IP-0096-2025</t>
  </si>
  <si>
    <t>300-PS-2813-2025</t>
  </si>
  <si>
    <t>QUIMICONTROL S.A.S.</t>
  </si>
  <si>
    <t>CLARA JENNY CALDERON CABRERA</t>
  </si>
  <si>
    <t>900-IP-0150-2025</t>
  </si>
  <si>
    <t>300-CM-2773-2025</t>
  </si>
  <si>
    <t>SERCO SERVICIO Y SUMINISTRO QUIMICO LTDA.</t>
  </si>
  <si>
    <t>900-IP-0145-2025</t>
  </si>
  <si>
    <t>300-PS-2976-2025</t>
  </si>
  <si>
    <t>IA TECNOLOGIA SAS</t>
  </si>
  <si>
    <t>MANTENIMIENTO DE PLANTA ELÉCTRICA DE EMERGENCIA</t>
  </si>
  <si>
    <t>900-IP-0165-2025</t>
  </si>
  <si>
    <t>300-CM-2797-2025</t>
  </si>
  <si>
    <t>900-IP-0156-2025</t>
  </si>
  <si>
    <t>300-CO-2963-2025</t>
  </si>
  <si>
    <t>ROCALES Y CONCRETOS S.A.S</t>
  </si>
  <si>
    <t>300-CO-2973-2025</t>
  </si>
  <si>
    <t>300-CO-2946-2025</t>
  </si>
  <si>
    <t>REPOSICIÓN REDES DE ACUEDUCTO COMUNA 17 BARRIO SAN JOAQUIN</t>
  </si>
  <si>
    <t>900-IP-0133-2025</t>
  </si>
  <si>
    <t>300-CO-2796-2025</t>
  </si>
  <si>
    <t xml:space="preserve">OMAR VELEZ HOYOS </t>
  </si>
  <si>
    <t>900-IP-0195-2025</t>
  </si>
  <si>
    <t>300-CO-2959-2025</t>
  </si>
  <si>
    <t>GERENCIAS INTEGRADAS</t>
  </si>
  <si>
    <t>900-IP-0141-2025</t>
  </si>
  <si>
    <t>300-CS-2763-2025</t>
  </si>
  <si>
    <t>GEOSYSTEM 4D S.A.S.</t>
  </si>
  <si>
    <t>JAVIER SALAZAR LUGO</t>
  </si>
  <si>
    <t>SUMINISTRO Y PUESTA EN FUNCIONAMIENTO DE SISTEMAS DE PROTECCIÓN CONTRA CAÍDAS Y ELEMENTOS COMPLEMENTARIOS COMO PARTE DEL PLAN ANUAL DE SEGURIDAD Y SALUD EN EL TRABAJO PARA LAS ESTACIONES DE BOMBEO DE AGUAS RESIDUALES Y LLUVIAS.</t>
  </si>
  <si>
    <t>900-IP-0202-2025</t>
  </si>
  <si>
    <t>MARCO TULIO ORDOÑEZ</t>
  </si>
  <si>
    <t>900-IP-0184-2025</t>
  </si>
  <si>
    <t>300-CM-2947-2025</t>
  </si>
  <si>
    <t>CYL COMERCIO Y LOGISTICA INTEGRAL S.A.S.</t>
  </si>
  <si>
    <t>900-IP-0152-2025</t>
  </si>
  <si>
    <t>300-CM-2969-2025</t>
  </si>
  <si>
    <t>TALLERES BRIG LTDA</t>
  </si>
  <si>
    <t>900-IP-0154-2025</t>
  </si>
  <si>
    <t>300-PS-2769-2025</t>
  </si>
  <si>
    <t>900-IP-0167-2025</t>
  </si>
  <si>
    <t>300-CM-2816-2025</t>
  </si>
  <si>
    <t>900-IP-0197-2025</t>
  </si>
  <si>
    <t>300-CO-2984-2025</t>
  </si>
  <si>
    <t>OMAR VELEZ HOYOS</t>
  </si>
  <si>
    <t>300-CCE-0867-2025</t>
  </si>
  <si>
    <t>QUIMPAC DE COLOMBIA S.A.</t>
  </si>
  <si>
    <t>SUMINISTRO DE COAGULANTE CLORURO FÉRRICO PARA SER UTILIZADO EN EL TRATAMIENTO DE AGUA PARA CONSUMO HUMANO</t>
  </si>
  <si>
    <t>300-CCE-1524-2025</t>
  </si>
  <si>
    <t>900-CCE-0123-2025</t>
  </si>
  <si>
    <t>300-CCE-1800-2025</t>
  </si>
  <si>
    <t>900-CCE-0146-2025</t>
  </si>
  <si>
    <t>300-CCE-2607-2025</t>
  </si>
  <si>
    <t>900-CCE-0162-2025</t>
  </si>
  <si>
    <t>300-CS-2794-2025</t>
  </si>
  <si>
    <t>PUBLICACIÓN RESULTADOS DE GESTIÓN GUENAA AÑO 2024.</t>
  </si>
  <si>
    <t>GUENAA-2025-0004</t>
  </si>
  <si>
    <t>NUEVO DIARIO OCCIDENTE S.A.S.</t>
  </si>
  <si>
    <t>MARIA DEL SOCORRO SARDI GARCIA</t>
  </si>
  <si>
    <t>INSCRIPCIÓN Y PARTICIPACIÓN EN ENSAYOS DE APTITUD PARA EL LABORATORIO DE MEDIDORES</t>
  </si>
  <si>
    <t>GUENAA-2025-00059</t>
  </si>
  <si>
    <t>PEAMCO S.A.S.</t>
  </si>
  <si>
    <t>NO DISPONEMOS DE INFORMACIÓN</t>
  </si>
  <si>
    <t>900-CCE-0067-2025</t>
  </si>
  <si>
    <t>ART 3.1</t>
  </si>
  <si>
    <t>300-CCE-1477-2025</t>
  </si>
  <si>
    <t>Reparacion de las unidades de bombeo 1, 2 y 3 de las estaciones de bombeo de agua potable de Bochalema</t>
  </si>
  <si>
    <t>300-OS-1541-2025</t>
  </si>
  <si>
    <t>PAYAN &amp; CIA LIMITADA</t>
  </si>
  <si>
    <t>900-CCE-0109-2025</t>
  </si>
  <si>
    <t>300-CCE-1796-2025</t>
  </si>
  <si>
    <t>900-CCE-0098-2025</t>
  </si>
  <si>
    <t>300-CCE-1770-2025</t>
  </si>
  <si>
    <t>900-IP-0151-2025</t>
  </si>
  <si>
    <t>300-CM-2966-2025</t>
  </si>
  <si>
    <t>Cuota de sostenimiento y afiliación a ACODAL</t>
  </si>
  <si>
    <t>GUENAA-2025-0019</t>
  </si>
  <si>
    <t>ASOCIACIÓN COLOMBIANA DE INGENIERÍA SANITARIA - ACODAL</t>
  </si>
  <si>
    <t>SAMIR ALEJANDRO</t>
  </si>
  <si>
    <t>Sostenimiento afiliación y asamblea - CAMACOL</t>
  </si>
  <si>
    <t>GUENAA-2025-0026</t>
  </si>
  <si>
    <t>CAMARA COLOMBIANA DE LA CONTRUCCIÓN REGIONAL DEL VALLE DEL CAUCA - CAMACOL</t>
  </si>
  <si>
    <t>Inscripción en el programa interlaboratorios de control de calidad del agua potable PICCAP, liderado por el Instituto Nacional de Salud</t>
  </si>
  <si>
    <t>GUENAA-2025-0044</t>
  </si>
  <si>
    <t>INSTITUTO NACIONAL DE SALUD</t>
  </si>
  <si>
    <t>-</t>
  </si>
  <si>
    <t>PRESTACIÓN DE SERVICIOS PROFESIONALES COMO APOYO A LA GESTIÓN DE LAS ACTIVIDADES DEL MERCADEO Y EJECUCIÓN DE PROYECTOS COMERCIALES</t>
  </si>
  <si>
    <t>600-PS-0113-2024</t>
  </si>
  <si>
    <t>Enero</t>
  </si>
  <si>
    <t>Junio</t>
  </si>
  <si>
    <t>PRESTACIÓN DE SERVICIOS PROFESIONALES DE ASESORÍA EN LA GESTIÓN DE LAS ACTIVIDADES DEL MERCADEO Y EJECUCIÓN DE PROYECTOS COMERCIALES</t>
  </si>
  <si>
    <t>PRESTACIÓN DE SERVICIOS DE APOYO A LA GESTIÓN DE LA UNIDAD DE PLANEACIÓN Y CONTROL COMERCIAL-ANÁLISIS DE INFORMACIÓN</t>
  </si>
  <si>
    <t>ALEJANDRA DIAZ LÓPEZ</t>
  </si>
  <si>
    <t>Julio</t>
  </si>
  <si>
    <t>PRESTAR SERVICIOS PROFESIONALES DE APOYO A LA GESTIÓN PARA LA REALIZACIÓN DE MEDICIÓN DE NIVEL DE SATISFACCIÓN DE USUARIO Y EL ACOMPAÑAMIENTO A LOS PROCESOS DE AUDITORÍA DE LA EMPRESA</t>
  </si>
  <si>
    <t>PRESTACIÓN DE SERVICIOS DE APOYO A LA GESTIÓN DE CLIENTES DEL SEGMENTO DE PROPIEDAD HORIZONTAL</t>
  </si>
  <si>
    <t>CAROLINA GARCÍA HERNÁNDEZ</t>
  </si>
  <si>
    <t>PRESTAR SERVICIOS DE APOYO A LA GESTIÓN PARA EL FORTALECIMIENTO DEL SERVICIO DE FACTURA DIGITAL</t>
  </si>
  <si>
    <t>PRESTAR SERVICIOS DE APOYO A LA GESTIÓN PARA LA REALIZACIÓN DE ESTUDIOS DE MERCADO Y ANÁLISIS DE IMPACTO DE LAS ESTRATEGIAS PUBLICITARIAS</t>
  </si>
  <si>
    <t>PRESTACIÓN DE SERVICIOS PROFESIONALES COMO APOYO A LA GESTIÓN DE CLIENTES DEL SEGMENTO CONSTRUCTORAS</t>
  </si>
  <si>
    <t>CLAUDIA LORENA MORENO ROJAS</t>
  </si>
  <si>
    <t>PRESTACIÓN DE SERVICIOS PROFESIONALES DE APOYO A LA GESTIÓN EN EL DISEÑO Y EJECUCIÓN DE LA ESTRATEGIA COMERCIAL VIGENTE, DANDO SOPORTE EN LABORES DE COMERCIALIZACIÓN, VENTA, POSICIONAMIENTO, SATISFACCIÓN DEL CLIENTE Y RELACIONES PÚBLICAS DEL PRODUCTO DE PUBLICIDAD ANEXA A LA FACTURA</t>
  </si>
  <si>
    <t>CLAUDIA MARIA VALENCIA GUTIÉRREZ</t>
  </si>
  <si>
    <t>PRESTACIÓN DE SERVICIOS PROFESIONALES DE APOYO A LA GESTIÓN DE LA UNIDAD DE PLANEACIÓN Y CONTROL COMERCIAL-ANÁLISIS DE INFORMACIÓN</t>
  </si>
  <si>
    <t>PRESTAR SERVICIOS DE PROFESIONALES DE APOYO A LA GESTIÓN EN EL DISEÑO Y EJECUCIÓN DE LA ESTRATEGIA COMERCIAL VIGENTE, DANDO SOPORTE EN EL DISEÑO Y DESARROLLO DE PIEZAS PUBLICITARIAS.</t>
  </si>
  <si>
    <t>CRISTIAN CAMILO CASTILLO JIMENEZ</t>
  </si>
  <si>
    <t>DANNA GISELL DELGADO CABRERA</t>
  </si>
  <si>
    <t>DAVID ROJAS OROZCO</t>
  </si>
  <si>
    <t>PRESTAR SERVICIOS DE APOYO A LA GESTIÓN EN EL DISEÑO Y EJECUCIÓN DE LA ESTRATEGIA COMUNICACIONAL COMERCIAL VIGENTE, DANDO SOPORTE EN EL POSICIONAMIENTO, SATISFACCIÓN DEL CLIENTE Y RELACIONES PÚBLICAS</t>
  </si>
  <si>
    <t>PRESTACIÓN DE SERVICIOS PROFESIONALES CÓMO APOYO A LA GESTIÓN DE LA UNIDAD DE PLANEACIÓN Y CONTROL COMERCIAL-ANÁLISIS DE INFORMACIÓN</t>
  </si>
  <si>
    <t>EVA JOHANA MOSQUERA GOLU</t>
  </si>
  <si>
    <t>FERNANDO DÍAZ MONCALEANO</t>
  </si>
  <si>
    <t>PRESTACIÓN DE SERVICIOS DE APOYO A LA GESTIÓN EN LABORES ASISTENCIALES EN PROCESOS ADMINISTRATIVOS</t>
  </si>
  <si>
    <t>FRANCISCO CANO BARRAGÁN</t>
  </si>
  <si>
    <t>GUILLERMO ENRIQUE TAMAYO MURIEL</t>
  </si>
  <si>
    <t>JUAN CARLOS RUIZ MARÍN</t>
  </si>
  <si>
    <t>PRESTACIÓN DE SERVICIOS DE APOYO A LA GESTIÓN EN LABORES ASISTENCIALES EN PROCESOS DE LOGÍSTICA DE EVENTOS</t>
  </si>
  <si>
    <t>LUCÍA BEATRIZ BARREZUETA PEÑA</t>
  </si>
  <si>
    <t>PRESTACIÓN DE SERVICIOS DE APOYO A LA GESTIÓN DE CLIENTES DEL SEGMENTO CONSTRUCTORAS</t>
  </si>
  <si>
    <t>MARÍA DEL MAR IBARRA GAVIRIA</t>
  </si>
  <si>
    <t>MARINO JUNIOR CAICEDO LOZANO</t>
  </si>
  <si>
    <t>PRESTAR SERVICIOS DE APOYO A LA GESTIÓN EN EL DISEÑO Y EJECUCIÓN DE LA ESTRATEGIA COMERCIAL VIGENTE, DANDO SOPORTE EN LABORES DE COMERCIALIZACIÓN, VENTA, POSICIONAMIENTO, SATISFACCIÓN DEL CLIENTE Y RELACIONES PÚBLICAS DEL PRODUCTO DE PUBLICIDAD ANEXA A LA FACTURA</t>
  </si>
  <si>
    <t>SANDRA ALICE HERNÁNDEZ RAMÍREZ</t>
  </si>
  <si>
    <t>SANDRA PATRICIA CORTÉS JORDÁN</t>
  </si>
  <si>
    <t>PRESTAR SERVICIOS DE APOYO A LA GESTIÓN EN EL DISEÑO Y EJECUCIÓN DE LA ESTRATEGIA COMERCIAL VIGENTE, DANDO SOPORTE EN EL DISEÑO Y DESARROLLO DE PIEZAS PUBLICITARIAS</t>
  </si>
  <si>
    <t>PRESTACIÓN DE SERVICIOS PROFESIONALES DE APOYO  A LA GESTIÓN DE LA UNIDAD DE PLANEACIÓN Y CONTROL COMERCIAL-ANÁLISIS DE INFORMACIÓN</t>
  </si>
  <si>
    <t>PRESTAR SERVICIOS PROFESIONALES DE APOYO A LA GESTIÓN EN EL DISEÑO Y EJECUCIÓN DE LA ESTRATEGIA COMUNICACIONAL COMERCIAL VIGENTE, DANDO SOPORTE EN EL POSICIONAMIENTO, SATISFACCIÓN DEL CLIENTE Y RELACIONES PÚBLICAS</t>
  </si>
  <si>
    <t>Febrero</t>
  </si>
  <si>
    <t>PRESTACIÓN DE SERVICIOS PROFESIONALES COMO APOYO A LA GESTIÓN DE LAS ACTIVIDADES DEL MERCADEO Y EJECUCIÓN DE PROYECTOS COMERCIALES, EN EL DESARROLLO DE CONTENIDOS AUDIOVISUALES PARA LA PROMOCIÓN DE PRODUCTOS Y SERVICIOS DE EMCALI</t>
  </si>
  <si>
    <t>PRESTAR SERVICIOS PROFESIONALES DE APOYO A LA GESTIÓN EN EL DISEÑO Y EJECUCIÓN DE LA ESTRATEGIA COMERCIAL VIGENTE, DANDO SOPORTE EN EL DISEÑO Y DESARROLLO DE PIEZAS PUBLICITARIAS</t>
  </si>
  <si>
    <t>PRESTACIÓN DE SERVICIOS TÉCNICOS DE APOYO A LA GESTIÓN DE LA UNIDAD DE PLANEACIÓN Y CONTROL COMERCIAL-ANÁLISIS DE INFORMACIÓN</t>
  </si>
  <si>
    <t>JULIAN ANDRÉS MATITUY ZAPATA</t>
  </si>
  <si>
    <t>SERGIO SÁNCHEZ VALENCIA</t>
  </si>
  <si>
    <t>Agosto</t>
  </si>
  <si>
    <t>PRESTACIÓN DE SERVICIOS PROFESIONALES COMO APOYO A LA GESTIÓN DE LAS ACTIVIDADES DEL MERCADEO Y EJECUCIÓN DE PROYECTOS COMERCIALES.</t>
  </si>
  <si>
    <t xml:space="preserve">ALEXANDER VILLAQUIRAN OTALVARO </t>
  </si>
  <si>
    <t>Marzo</t>
  </si>
  <si>
    <t>Septiembre</t>
  </si>
  <si>
    <t>PRESTAR SERVICIOS TÉCNICOS DE APOYO A LA GESTIÓN EN EL DISEÑO Y EJECUCIÓN DE LA ESTRATEGIA COMERCIAL VIGENTE, DANDO SOPORTE EN EL DISEÑO Y DESARROLLO DE PIEZAS PUBLICITARIAS.</t>
  </si>
  <si>
    <t>JOSÉ EDGAR RIVAS VALENCIA</t>
  </si>
  <si>
    <t>PRESTACIÓN DE SERVICIOS PROFESIONALES COMO APOYO A LA GESTIÓN Y EJECUCIÓN DE LAS ACTIVIDADES DE CONTRATACIÓN, PLANEACIÓN Y SEGUIMIENTO A LA GESTIÓN ADMINISTRATIVA DE LA UNIDAD DE PLANEACIÓN Y CONTROL COMERCIAL DE LA GERENCIA DE ÁREA COMERCIAL Y GESTIÓN AL CLIENTE.</t>
  </si>
  <si>
    <t>ÁLVARO IVAN GRAJALES PATIÑO</t>
  </si>
  <si>
    <t>PRESTAR SERVICIOS PROFESIONALES DE APOYO A LA GESTIÓN EN EL DISEÑO Y EJECUCIÓN DE LA ESTRATEGIA COMERCIAL VIGENTE, DANDO SOPORTE EN EL DISEÑO Y DESARROLLO DE PIEZAS PUBLICITARIAS.</t>
  </si>
  <si>
    <t>ANDRÉS FERNANDO MORENO VICTORIA</t>
  </si>
  <si>
    <t>PRESTACIÓN DE SERVICIOS PROFESIONALES DE APOYO A LA GESTIÓN DE LA UNIDAD DE PLANEACIÓN Y CONTROL COMERCIAL-ANÁLISIS DE INFORMACIÓN.</t>
  </si>
  <si>
    <t>HAROLD FERNANDO MARTÍNEZ SALAZAR</t>
  </si>
  <si>
    <t>PRESTACIÓN DE SERVICIOS PROFESIONALES DE ASESORÍA EN LA GESTIÓN DE LAS ACTIVIDADES DEL MERCADEO Y EJECUCIÓN DE PROYECTOS COMERCIALES.</t>
  </si>
  <si>
    <t>DANNY ÁLVAREZ PARRA</t>
  </si>
  <si>
    <t>LINA MARÍA MENA CAMARGO</t>
  </si>
  <si>
    <t>PRESTACIÓN DE SERVICIOS DE APOYO A LA GESTIÓN DE LA UNIDAD DE PLANEACIÓN Y CONTROL COMERCIAL-ANÁLISIS DE INFORMACIÓN.</t>
  </si>
  <si>
    <t>ASHLEY YISETH HURTADO OROBIO</t>
  </si>
  <si>
    <t>PAOLA ANDREA RAMÍREZ STROHHAKER</t>
  </si>
  <si>
    <t>PRESTACIÓN DE SERVICIOS DE APOYO A LA GESTIÓN DE LAS ACTIVIDADES DEL MERCADEO Y EJECUCIÓN DE PROYECTOS COMERCIALES.</t>
  </si>
  <si>
    <t>JUAN JOSÉ SANCLEMENTE ANDRADE</t>
  </si>
  <si>
    <t>Abril</t>
  </si>
  <si>
    <t>Octubre</t>
  </si>
  <si>
    <t>600-IP-0351-2026</t>
  </si>
  <si>
    <t xml:space="preserve">600-PS-2790-2025 </t>
  </si>
  <si>
    <t>PRESTACIÓN DE SERVICIOS DE APOYO A LA GESTIÓN EN LABORES ASISTENCIALES EN PROCESOS ADMINISTRATIVOS.</t>
  </si>
  <si>
    <t>600-IP-0354-2026</t>
  </si>
  <si>
    <t>$ 17.892.600</t>
  </si>
  <si>
    <t>$ 22.744.800</t>
  </si>
  <si>
    <t>$16.401.550</t>
  </si>
  <si>
    <t>$1.491.050</t>
  </si>
  <si>
    <t>$ 24.260.400</t>
  </si>
  <si>
    <t>$14.910.500</t>
  </si>
  <si>
    <t>$ 2.982.100</t>
  </si>
  <si>
    <t>$8.946.300</t>
  </si>
  <si>
    <t>$ 8.946.300</t>
  </si>
  <si>
    <t>$ 11.928.400</t>
  </si>
  <si>
    <t>$ 5.964.200</t>
  </si>
  <si>
    <t>MARIA ISABEL TREJOS</t>
  </si>
  <si>
    <t>PAGO PLAN DE DATOS FRONTERAS COMERCIALES (MODO DE COMUNICACIÓN PARA LA INTERROGACION REMOTO DE MEDIDORES DE ENERGÍA Y REPORTE DE CONSUMOS AL SISTEMA DE INTERCAMBIOS COMERCIALES</t>
  </si>
  <si>
    <t>500-GUENE-0013-2025</t>
  </si>
  <si>
    <t>COLOMBIA TELECOMUNICACIONES</t>
  </si>
  <si>
    <t>FELIPE PALTA</t>
  </si>
  <si>
    <t>CONVENIO ESPECIFICO INTERADMINISTRATIVO ENTRE EMCALI Y EDRU EICE PARA LA EJECUCION DE OBRAS DE SUBTERRANIZACION Y REPOSICION DE LOS SERVICIOS PUBLICOS DE ACUEDUCTO, ALCANTARILLADO, ENERGÍA Y TELECOMUNICACIONES VINCULADAS A LA FASE I DEL PROYECTO "IMPLEMENTACION DEL RECORRIDO PATRIMONIAL DEL COMPLEJO MUSICAL-DANCISTICO DE LA SALSA EN EL BARRIO OBRERO DE SANTIAGO DE CALI"</t>
  </si>
  <si>
    <t>500-CVIA-0045-2025</t>
  </si>
  <si>
    <t>EMPRESA MUNICIPAL DE RENOVACION URBANA "EMRU"</t>
  </si>
  <si>
    <t>JOAQUIN EMILIO ARENAS QUIÑONEZ</t>
  </si>
  <si>
    <t>Realizar el mantenimiento preventivo a las redes eléctricas del SDL de Energía, consistente en la poda técnica de árboles que interfieren con las redes de energía eléctrica en línea viva o energizada y el control de malezas en las subestaciones de energía de La GUENE</t>
  </si>
  <si>
    <t>900-CCE-0042-2025</t>
  </si>
  <si>
    <t>500-CM-1308-2025</t>
  </si>
  <si>
    <t>UT ECORED </t>
  </si>
  <si>
    <t>WALTER ALFONSO ORTIZ GRANOBLES</t>
  </si>
  <si>
    <t>900-IP-0059-2025</t>
  </si>
  <si>
    <t>500-PS-1394-2025</t>
  </si>
  <si>
    <t>GESTION AMBIENTAL MAS INGENIERIA SAS</t>
  </si>
  <si>
    <t>JASSHON RAIGOSA BENITEZ</t>
  </si>
  <si>
    <t>INTEGRALES EN SOLUCIONES SAS</t>
  </si>
  <si>
    <t>JOSE FERNANDO GOMEZ SALAZAR</t>
  </si>
  <si>
    <t>500-PS-1449-2025</t>
  </si>
  <si>
    <t>GERARDO ROJAS SIERRA</t>
  </si>
  <si>
    <t>900-IP-0068-2025</t>
  </si>
  <si>
    <t>500-CM-1459-2025</t>
  </si>
  <si>
    <t>JAIME HOLGUIN HURTADO</t>
  </si>
  <si>
    <t>900-IP-0078-2025</t>
  </si>
  <si>
    <t>500-CM-1504-2025</t>
  </si>
  <si>
    <t>HECTOR FABIO OSORIO MUÑOZ</t>
  </si>
  <si>
    <t>900-IP-0070-2025</t>
  </si>
  <si>
    <t>500-CM-1505-2025</t>
  </si>
  <si>
    <t>SUMINISTRO SELLOS DE BORNERA PARA MEDIDOR DE ENERGÍA.</t>
  </si>
  <si>
    <t>900-IP-0086-2025</t>
  </si>
  <si>
    <t>500-CS-1567-2025</t>
  </si>
  <si>
    <t>900-IP-0072-2025</t>
  </si>
  <si>
    <t>500-PS-1761-2025</t>
  </si>
  <si>
    <t>Conceder la tenencia del espacio comercial EC-166 , que consta de 5 plazas de parqueadero con un área de 62,5 M2 Ubicado en el P7 portería #3, Peatonal Calle 5 en las instalaciones del CONCEDENTE</t>
  </si>
  <si>
    <t>500-CAD-1546-2025</t>
  </si>
  <si>
    <t>CIUDADELA COMERCIAL UNICENTRO CALI</t>
  </si>
  <si>
    <t>900-IP-0105-2025</t>
  </si>
  <si>
    <t>900-IP-0097-2025</t>
  </si>
  <si>
    <t>500-CS-1781-2025</t>
  </si>
  <si>
    <t xml:space="preserve">SUMINISTRAR GASES PARA EL LABORATORIO DE ENSAYOS A ACEITES DIELÉCTRICOS DE LA GUENE. </t>
  </si>
  <si>
    <t>900-IP-0106-2025</t>
  </si>
  <si>
    <t>500-CS-1802-2025</t>
  </si>
  <si>
    <t>ADQUIRIR CARTUCHOS DE TINTAS Y ROLLOS DE PAPEL BOND PARA CATASTRO ENERGÍA</t>
  </si>
  <si>
    <t>900-IP-0118-2025</t>
  </si>
  <si>
    <t>500-CC-1876-2025</t>
  </si>
  <si>
    <t>DEPOSITO Y ABARROTES MINEVA SAS</t>
  </si>
  <si>
    <t>900-IP-0114-2025</t>
  </si>
  <si>
    <t>500-PS-1798-2025</t>
  </si>
  <si>
    <t>900-CCE-0128-2025</t>
  </si>
  <si>
    <t>500-CCE-2406-2025</t>
  </si>
  <si>
    <t>PROFINAS SAS</t>
  </si>
  <si>
    <t>MARIA FERNANDA MAYA LONDOÑO</t>
  </si>
  <si>
    <t>500-CCE-2218-2025</t>
  </si>
  <si>
    <t>ELECTRO SOFTWARE S.A.S. BIC</t>
  </si>
  <si>
    <t>900-IP-0121-2025</t>
  </si>
  <si>
    <t>500-CS-2403-2025</t>
  </si>
  <si>
    <t>Prestar el servicio de comunicaciones y gestión de la información vía radio, mediante equipos de comunicación de voz y datos</t>
  </si>
  <si>
    <t>500-CCE-2075-2025</t>
  </si>
  <si>
    <t>RADIONET SOLUCIONES S.A</t>
  </si>
  <si>
    <t>900-CCE-0137-2025</t>
  </si>
  <si>
    <t>500-CCE-2400-2025</t>
  </si>
  <si>
    <t>TRANSFORMADORES C.D.M. LIMITADA.</t>
  </si>
  <si>
    <t>ANGIE LICETH CUERO GONGORA</t>
  </si>
  <si>
    <t>900-IP-0139-2025</t>
  </si>
  <si>
    <t>500-PS-2592-2025</t>
  </si>
  <si>
    <t>DIGITRON LTDA</t>
  </si>
  <si>
    <t>CARLOS FELIPE FLOREZ LAMOS</t>
  </si>
  <si>
    <t>900-IP-0149-2025</t>
  </si>
  <si>
    <t>500-CS-2775-2025</t>
  </si>
  <si>
    <t>JAIRO TORRES ECHEVERRY</t>
  </si>
  <si>
    <t>900-IP-0158-2025</t>
  </si>
  <si>
    <t>500-CM-2803-2025</t>
  </si>
  <si>
    <t>900-IP-0186-2025</t>
  </si>
  <si>
    <t>500-CM-2818-2025</t>
  </si>
  <si>
    <t>500-CS-2882-2025</t>
  </si>
  <si>
    <t>Suministrar Protecciones para los transformadores de uso exclusivo del sistema de alumbrado público del Distrito de Santiago de Cali.</t>
  </si>
  <si>
    <t>900-CCE-0191-2025</t>
  </si>
  <si>
    <t>500-CS-2943-2025</t>
  </si>
  <si>
    <t xml:space="preserve">IMATIC INGENIERIA S.A.S </t>
  </si>
  <si>
    <t>JUAN CARLOS LINARES FAJARDO</t>
  </si>
  <si>
    <t>Prestación de servicios profesionales especializados para realizar Auditoria revisión y validación de la información de Gastos de Administración, Operación y Mantenimiento (AOM) correspondiente a la vigencia del año 2024 para la obtención del informe y visto bueno por parte del auditor, que deben ser entregado anualmente a la Superintendencia de Servicios Públicos Domiciliarios (SSPD)</t>
  </si>
  <si>
    <t>500-IP-255-2025</t>
  </si>
  <si>
    <t>500-PS-1543-2025</t>
  </si>
  <si>
    <t>CONSULTORES Y AUDITORES ABC</t>
  </si>
  <si>
    <t>HECTOR ENRIQUE PEÑA GONZALEZ</t>
  </si>
  <si>
    <t>PRESTACION DE SERVICIOS PROFESIONALES PARA EVALUACION DE LAS ACREDITACIONES 11-LAB-006 Y 12-LAC-001 DE LOS LABORATORIOS DE EMCALI EICE ESP ANTE EL ORGANISMO NACIONAL DE ACREDITACION DE COLOMBIA ONAC</t>
  </si>
  <si>
    <t>500-IP-198-2025</t>
  </si>
  <si>
    <t>500-PS-1799-2025</t>
  </si>
  <si>
    <t>ONAC - ORGANISMO NACIONAL DE ACREDITACION DE COLOMBIA</t>
  </si>
  <si>
    <t>INSTALAR RELEES DIFERENCIALES EN LA SUBESTACION GUACHAL</t>
  </si>
  <si>
    <t>500-IP-263-2025</t>
  </si>
  <si>
    <t>500-PS-2801-2025</t>
  </si>
  <si>
    <t xml:space="preserve"> GERS S.A.S</t>
  </si>
  <si>
    <t>JAIRO FERNANDO AGUIRRE TRUJILLO</t>
  </si>
  <si>
    <t>300-CCE-0228-2025</t>
  </si>
  <si>
    <t>Participación Publicitaria Y Presencia De Marca En El Proyecto "AMERICA DE CALI TEMPORADA 2025"</t>
  </si>
  <si>
    <t>900-CCE-0061-2025</t>
  </si>
  <si>
    <t>PRIVADA</t>
  </si>
  <si>
    <t>600-CCE-1287-2025</t>
  </si>
  <si>
    <t>AMERICA DE CALI S.A.</t>
  </si>
  <si>
    <t>Participación publicitaria y presencia de marca en el evento "11º encuentro latinoamericano de energía, la disrupción de la demanda".</t>
  </si>
  <si>
    <t>900-CCE-0101-2025</t>
  </si>
  <si>
    <t>600-CCE-1569-2025 </t>
  </si>
  <si>
    <t>CORPORACION CENTRO DE INNOVACIÒN Y DESARROLLO TECNOLOGICO</t>
  </si>
  <si>
    <t>PARTICIPACION PUBLICITARIA Y PRESENCIA DE MARCA EN EL EVENTO "CORRAMOS POR COLOMBIA, CARRERA ATLETICA 5 Y 10 K, UNIDOS POR NUESTROS HEROES DE LA FUERZA PUBLICA".</t>
  </si>
  <si>
    <t>900-CCE-0115-2025</t>
  </si>
  <si>
    <t>600-CCE-1696-2025</t>
  </si>
  <si>
    <t>CORPORACIÓN PARA LA INNOVACIÓN DISRUPTIVA Y EDUCACIÓN APLICADA D.A.D. – CORPO IDEA S.A.S.</t>
  </si>
  <si>
    <t>PARTICIPACION PUBLICITARIA Y PRESENCIA DE MARCA EN EL EVENTO "RETAIL DEL FUTURO XTREME 2025, DOMINANDO EL JUEGO DEL COMERCIO, DIVIRGENTE, EXPONENCIAL E INTELIGENTE".</t>
  </si>
  <si>
    <t>900-CCE-0125-2025</t>
  </si>
  <si>
    <t>600-CCE-1795-2025</t>
  </si>
  <si>
    <t>FEDERACION NACIONAL DE COMERCIANTES EMPRESARIOS - Seccional Valle del Cauca</t>
  </si>
  <si>
    <t>PARTICIPACION PUBLICITARIA Y PRESENCIA DE MARCA EN EL EVENTO "MARATON DE CALI 42K - 15K - 4.2K".</t>
  </si>
  <si>
    <t>900-CCE-0136-2025</t>
  </si>
  <si>
    <t>600-CCE-1868-2025</t>
  </si>
  <si>
    <t>FUNDACIÒN CAMPEONES DEL FUTURO</t>
  </si>
  <si>
    <t>PARTICIPACION PUBLICITARIA Y PRESENCIA DE MARCA EN EL EVENTO "68 CONGRESO INTERNACIONAL, AGUA, SANEAMIENTO, AMBIENTE Y ENERGIA RENOVABLES. </t>
  </si>
  <si>
    <t>900-CCE-0147-2025</t>
  </si>
  <si>
    <t>600-CCE-2016-2025</t>
  </si>
  <si>
    <t>ASOCIACIÒN COLOMBIANA DE INGENIERIA SANITARIA Y AMBIENTAL</t>
  </si>
  <si>
    <t>CARMEN MALENA PUENTES VARGAS</t>
  </si>
  <si>
    <t>PRESTAR SERVICIOS DE APOYO LOGISTICO PARA EL DESARROLLO DE LAS ACTIVIDADES Y EVENTOS ORGANIZADOS POR EMCALI.</t>
  </si>
  <si>
    <t>900-CCE-0181-2025</t>
  </si>
  <si>
    <t>600-PS-2786-2025</t>
  </si>
  <si>
    <t>PUBLICIDAD MOVIL DE COLOMBIA S.A.S.</t>
  </si>
  <si>
    <t>PARTICIPACION PUBLICITARIA Y PRESENCIA DE MARCA EN EL EVENTO "27o. Congreso ANDESCO Servicios públicos TIC y TV Reactivando Colombia"</t>
  </si>
  <si>
    <t>900-CCE-0213-2025</t>
  </si>
  <si>
    <t>600-CCE-2910-2025</t>
  </si>
  <si>
    <t>ASOCIACIÓN NACIONAL DE EMPRESAS DE SERVICIOS PUBLICOS Y COMUNICACIONES - ANDESCO</t>
  </si>
  <si>
    <t>REALIZAR EL ANÁLISIS DE LA INFORMACIÓN FINANCIERA DE EMCALI, IDENTIFICANDO CAUSAS Y APOYANDO LA IMPLEMENTACIÓN DE MEDIDAS CORRECTIVAS MEDIANTE RECOMENDACIONES Y OPORTUNIDADES DE MEJORA EN LAS POLÍTICAS, PROCESOS, PROCEDIMIENTOS Y MODELO DE GOBERNANZA CORRESPONDIENTES A LAS FUNCIONES LA GERENCIA DEL ÁREA FINANCIERA DE EMCALI</t>
  </si>
  <si>
    <t>ERNST &amp; YOUNG S A S</t>
  </si>
  <si>
    <t xml:space="preserve">ROBERTO CARLOS ANGULO JIMENEZ
6/04/2025
WILMER FORERO GIRON
</t>
  </si>
  <si>
    <t>Suministrar las pólizas de Seguro Obligatorio de Accidentes de Tránsito - SOAT que le corresponde asegurar en virtud de Disposición Legal</t>
  </si>
  <si>
    <t>900-IP-0037-2025</t>
  </si>
  <si>
    <t>800-PS-1071-2025</t>
  </si>
  <si>
    <t xml:space="preserve">LA PREVISORA S.A. COMPAÑÍA DE SEGUROS </t>
  </si>
  <si>
    <t>DIANA YANETH RUIZ MORALES</t>
  </si>
  <si>
    <t xml:space="preserve">Realizar el mantenimiento preventivo y correctivo, incluidos repuestos y mano de obra de las UPS propiedad de EMCALI y alquiler de UPS nuevas o en buen estado, con sus respectivas baterías. </t>
  </si>
  <si>
    <t>900-IP-0080-2025</t>
  </si>
  <si>
    <t>800-PS-1534-2025</t>
  </si>
  <si>
    <t>UPS REDES S.A.S.</t>
  </si>
  <si>
    <t>1/04/2025
ENRIQUE RAMIREZ CASTILLO
4/6/2025
VICTOR HUGO VIDAL ARANGO</t>
  </si>
  <si>
    <t>Realizar Mantenimientos Locativos Y/O Reparaciones En Las Sedes Y Plantas De EMCALI.</t>
  </si>
  <si>
    <t>900-IP-0092-2025</t>
  </si>
  <si>
    <t>800-CM-1559-2025</t>
  </si>
  <si>
    <t>Construyendo Arquitectura SAS</t>
  </si>
  <si>
    <t>INDIRA ARCILA COLORADO</t>
  </si>
  <si>
    <t>Realizar adecuaciones y mantenimientos locativos en las estaciones de bombeo de aguas
Residuales y en la planta PTAR-C de EMCALI</t>
  </si>
  <si>
    <t>900-IP-0103-2025</t>
  </si>
  <si>
    <t>800-CM-2276-2025</t>
  </si>
  <si>
    <t>LOAR INGENIEROS SAS</t>
  </si>
  <si>
    <t>EMERSON LARRY ORDOÑEZ RESTREPO</t>
  </si>
  <si>
    <t>Realizar la reparación y despinche de las llantas de los vehículos que conforman el parque automotor de EMCALI EICE ESP, incluyendo las labores de mano de obra.</t>
  </si>
  <si>
    <t>900-CCE-0129-2025</t>
  </si>
  <si>
    <t>800-CCE-2396-2025</t>
  </si>
  <si>
    <t>JOAQUIN GONZALEZ LUCUMI</t>
  </si>
  <si>
    <t>REALIZAR EL MANTENIMIENTO PREVENTIVO Y CORRECTIVO A LAS MOTOCICLETAS QUE CONFORMAN EL PARQUE AUTOMOTOR DE EMCALI E.I.C.E. E.S.P.</t>
  </si>
  <si>
    <t>900-CCE-0122-2025</t>
  </si>
  <si>
    <t>800-CCE-2402-2025</t>
  </si>
  <si>
    <t>AUTOVALLE Y SERVICIOS S.A.S.</t>
  </si>
  <si>
    <t>Prestar el servicio de mantenimiento para la instalación y suministro de llantas nuevas, incluyendo los servicios de cambio de válvulas, neumáticos, protectores, marcación, alineación, balanceo y rotación de llantas. Todo esto debe realizarse sin generar costos adicionales para EMCALI EICE ESP y con la inmediatez que exigen las necesidades de los vehículos y equipos del parque automotor de EMCALI EICE ESP</t>
  </si>
  <si>
    <t>900-CCE-0135-2025</t>
  </si>
  <si>
    <t>800-CCE-2439-2025</t>
  </si>
  <si>
    <t xml:space="preserve">	
TALLER GONZALEZ CALI 2
JOAQUIN GONZALEZ LUCUMI</t>
  </si>
  <si>
    <t>JULIO CESAR MAMBUSCAY  TERAN</t>
  </si>
  <si>
    <t>REALIZAR LA REPOSICION DE CUBIERTAS DE LAS ESTACIONES DE BOMBEO PASO DEL COMERCIO, FLORALIA Y AGUABLANCA DE LA GUENAA DE EMCALI EICE ESP</t>
  </si>
  <si>
    <t>900-IP-0134-2025</t>
  </si>
  <si>
    <t>800-CO-2526-2025</t>
  </si>
  <si>
    <t>SERVICIOS ESPECIALIZADOS EN INGENIERIA, CONSULTORIAS Y ASESORIAS S.A.S</t>
  </si>
  <si>
    <t>Prestar el servicio de mantenimiento para la instalación y suministro de baterías nuevas, incluyendo sus respectivas pruebas de funcionamiento. Asimismo, realizar el cambio de terminales para borne, marco, base y cable de masa de batería, en caso de ser necesario, para los vehículos y equipos de EMCALI EICE ESP.</t>
  </si>
  <si>
    <t>900-CCE-0192-2025</t>
  </si>
  <si>
    <t>850-CCE-2944-2025</t>
  </si>
  <si>
    <t>DISTRIBUCIONES LA MAYOR S.A.S.</t>
  </si>
  <si>
    <t>BERNARDO ACUÑA</t>
  </si>
  <si>
    <t>Prestación de los servicios de Mantenimiento preventivo y correctivo de los vehículos medianos, pesados y livianos. Todo lo anterior incluido Mano de Obra y repuestos.</t>
  </si>
  <si>
    <t>900-CCE-0089-2024</t>
  </si>
  <si>
    <t>800-CCE-1839-2024</t>
  </si>
  <si>
    <t xml:space="preserve">UNION TEMPORAL ARA - INGE EMCALI 2024 </t>
  </si>
  <si>
    <t xml:space="preserve">CARLOS ALBERTO MARTINEZ RESTREPO
2024/05/29 
GERARDO ANTONIO ELEJALDE PARRA
2024/06/17 
BERNARDO ACUÑA </t>
  </si>
  <si>
    <t xml:space="preserve">Prestar los servicios de Mantenimiento preventivo y correctivo de los equipos de Maquinaria Amarilla, módulos, y chasises de los equipos de lavado - succión, liniería, grúas y canastas . Todo lo anterior incluido Mano de Obra y Repuestos. </t>
  </si>
  <si>
    <t>900-CCE-0127-2024</t>
  </si>
  <si>
    <t>800-CCE-1960-2024</t>
  </si>
  <si>
    <t xml:space="preserve">REHIMAC S.A. </t>
  </si>
  <si>
    <t>Prestación de servicios generación, transmisión y validación de los documentos soporte de pago de nómina electrónica, en los términos, condiciones, mecanismos técnicos y tecnológicos, establecidos por la DIAN, en la Resolución No. 000013 del 11 de febrero de 2021. Este servicio se prestará bajo el modelo de computación en la nube. (cloud computing)</t>
  </si>
  <si>
    <t>900-IP-0310-2024</t>
  </si>
  <si>
    <t>800-PS-2828-2024</t>
  </si>
  <si>
    <t>CARVAJAL TECNOLOGIA Y SERVICIOS SAS BIC</t>
  </si>
  <si>
    <t>BLANCA CECILIA CARDONA</t>
  </si>
  <si>
    <t>Realizar el mantenimiento preventivo y correctivo de cinco (5) ascensores marca Mitsubishi, ubicados dos (2) en el edificio Boulevard del Rio y tres (3) en el CAM torre EMCALI.  </t>
  </si>
  <si>
    <t>900-IP-0458-2024</t>
  </si>
  <si>
    <t>800-CM-3157-2024</t>
  </si>
  <si>
    <t>MITSUBISHI ELECTRIC DE COLOMBIA LIMITADA</t>
  </si>
  <si>
    <t>Prestación del servicio de vigilancia y seguridad privada en las sedes de EMCALI EICE ESP o en lugares que ésta disponga de acuerdo a la necesidad de la prestación del servicio y/o operación de las Unidades Estratégicas de Negocio y el Corporativo.</t>
  </si>
  <si>
    <t>900-IP-0418-2024</t>
  </si>
  <si>
    <t>800-PS-3037-2024</t>
  </si>
  <si>
    <t xml:space="preserve">SEGURIDAD ATLAS LTDA. </t>
  </si>
  <si>
    <t>Prestar el servicio de contact center para brindar apoyo a EMCALI EICE ESP, garantizando atención continua y eficiente a usuarios de energía, acueducto, alcantarillado y comunicaciones, mediante llamadas entrantes y salientes, chatbot, redes sociales, email, sms y app EMCALI, con enfoque en calidad, tecnología avanzada y cumplimiento normativo.</t>
  </si>
  <si>
    <t>900-IPU-0344-2024</t>
  </si>
  <si>
    <t>PUBLICA</t>
  </si>
  <si>
    <t>600-PS-3574-2024</t>
  </si>
  <si>
    <t>COMWARE S.A.</t>
  </si>
  <si>
    <t>Suministro de combustible gasolina corriente, extra y díesel (ACPM), para vehículos, equipos de apoyo y motocicletas de EMCALI E.I.E.C. E.S.P”</t>
  </si>
  <si>
    <t>COLOMBIA COMPRA EFICIENTE</t>
  </si>
  <si>
    <t>DISTRACOM S.A</t>
  </si>
  <si>
    <t xml:space="preserve">SANDRA XIMENA MAGDALENA </t>
  </si>
  <si>
    <t>Prestar el servicio de un Plan Adicional de Salud y/o voluntario de salud que no cubra el PBS-UPC a los trabajadores que sean Beneficiarios de la Convención Colectiva de Trabajo suscrita entre EMCALI y la Unión Sindical Emcali - USE, así como los beneficiarios del sindicato SINTRASERVIP, en virtud del laudo arbitral y los miembros del grupo familiar.</t>
  </si>
  <si>
    <t>900-IPU-0695-2023</t>
  </si>
  <si>
    <t>800-PS-4406-2023</t>
  </si>
  <si>
    <t>SERVICIO DE SALUD INMEDIATO MEDICINA PREPAGADA S.A.-SSI</t>
  </si>
  <si>
    <t>Prestar el servicio de un plan adicional y/o plan voluntario de salud a los trabajadores oficiales beneficiarios de la convención colectiva de trabajo de SINTRAEMCALI y a los aportantes al comité de Fiducia del Servicio Médico Familiar CFSMF, hoy COSSERSA, junto con su grupo familiar</t>
  </si>
  <si>
    <t>900-IPU-0760-2023</t>
  </si>
  <si>
    <t>800-PS-4515-2023</t>
  </si>
  <si>
    <t xml:space="preserve">Realizar la prestaciòn de los servicios de toma de lectura en línea, revisión, entrega de facturas y distribución de publicidad, derivadas de la prestación de los servicios públicos domiciliarios y no domiciliarios para los servicios de energía, acueducto, alcantarillado y telecomunicaciones. </t>
  </si>
  <si>
    <t>900-IPU-0677-2023</t>
  </si>
  <si>
    <t>600-PS-4312-2023</t>
  </si>
  <si>
    <t>CONSORCIO LECTURAS DEL VALLE</t>
  </si>
  <si>
    <t xml:space="preserve">ADRIANA VIDARTE L
</t>
  </si>
  <si>
    <t xml:space="preserve">Realizar la prestación del servicio de impresión variable de las facturas derivadas de la prestación de los servicios públicos domiciliarios y no domiciliarios para los servicios de energía, acueducto, alcantarillado y telecomunicaciones, el alistamiento de dichas facturas, envío de las mismas por medios electrónicos (correo electrónico) a nuestros clientes. </t>
  </si>
  <si>
    <t>900-IPU-0661-2023</t>
  </si>
  <si>
    <t>600-PS-4309-2023</t>
  </si>
  <si>
    <t>CARVAJAL SOLUCIONES DE COMUNICACIÓN S.A.S. BIC</t>
  </si>
  <si>
    <t>"Prestación de servicios de un proveedor tecnológico autorizado por la Dirección de Impuestos y Aduanas Nacionales (DIAN) para la generación, transmisión, entrega y/o expedición, recepción, conservación de las facturas electrónicas de venta, demás documentos e instrumentos electrónicos y estados que se deriven del Sistema de Facturación Electrónica, su interacción e interoperabilidad, de acuerdo con las condiciones, términos, mecanismos técnicos y tecnológicos establecidos por la DIAN, así como las implementaciones originadas en cambios en el Sistema de Facturación Electrónica en cumplimiento de las normas que lo modifiquen, adicionen o sustituyan."</t>
  </si>
  <si>
    <t>900-IP-0538-2022</t>
  </si>
  <si>
    <t>600-AO-2327-2022</t>
  </si>
  <si>
    <t>CARVAJAL TECNOLOGIA Y SERVICIO S.A.S</t>
  </si>
  <si>
    <t>ADRIANA VIDARTE L
GERARDO ANGEL CHAMORRO P
CESAR AUGUSTO GALINDO</t>
  </si>
  <si>
    <t>Prestación de servicios de aseo y cafetería en cada uno de los bienes inmuebles y muebles de propiedad de EMCALI o que le sean entregados para uso o custodia</t>
  </si>
  <si>
    <t>900-IPU-0175-2021</t>
  </si>
  <si>
    <t>800-PS-1394-2021</t>
  </si>
  <si>
    <t>BRILLANTEX MULTISERVICIOS S.A.S.</t>
  </si>
  <si>
    <t>LUIS ALFONSO MUNERA ARCILA</t>
  </si>
  <si>
    <t>Construcción de un sistema de captación del Rio Cauca tipo filtración en lecho del rio en el municipio de Santiago de Cali</t>
  </si>
  <si>
    <t>900-IPU-0369-2020</t>
  </si>
  <si>
    <t>INVITACION PUBLICA</t>
  </si>
  <si>
    <t>300-CO-0393-2021</t>
  </si>
  <si>
    <t>CONSORCIO POZO RADIAL PUERTO MALLARINO 2020</t>
  </si>
  <si>
    <t>Otrosi No.1
$ 4.708.956.864</t>
  </si>
  <si>
    <t>CONSORCIO RIO CAUCA CONGIE EFRAIN ESCOBAR</t>
  </si>
  <si>
    <t>Ejecutar las obras para control de aguas residuales en canales de aguas lluvias en el barrio San Carlos y la optimizacion del acueducto en el mismo barrio - Comuna 11</t>
  </si>
  <si>
    <t>900-IPU-0550-2020</t>
  </si>
  <si>
    <t>300-CO-1178-2021</t>
  </si>
  <si>
    <t>CONSORCIO SAN CARLOS</t>
  </si>
  <si>
    <t>CONSORCIO SUPERVISION REDES DE SAN CARLOS EFRAIN ESCOBAR</t>
  </si>
  <si>
    <t>Interventoria de la construcción de un sistema de captación de Rio Cauca tipo filtración en lecho del rio en el municipio de Santiago de Cali</t>
  </si>
  <si>
    <t>900-IPU-479-2020</t>
  </si>
  <si>
    <t>300-AO-0406-2021</t>
  </si>
  <si>
    <t>CONSORCIO RIO CAUCA CONGIE</t>
  </si>
  <si>
    <t>Otrosi No.1
$ 226.093.230</t>
  </si>
  <si>
    <t>GERMAN PEREZ EFRAIN ESCOBAR</t>
  </si>
  <si>
    <t>Realizar la interventoria tecnica, administrativa, financiera, y legal del contrato que surja del proceso, cuyo objeto es realizar la construccion para la optimización de las redes de acueducto y Carcall alcantarillado en el barrio San Carlos</t>
  </si>
  <si>
    <t>900-IPU-0551-2020</t>
  </si>
  <si>
    <t>300-AO-1153-2021</t>
  </si>
  <si>
    <t xml:space="preserve">CONSORCIO SUPERVISION REDES DE SAN CARLOS </t>
  </si>
  <si>
    <t>Otrosi No.2 : adición de valor por $ 367.088.085 
Otrosi No.3: : adición presupuestal por $ 183.544.043</t>
  </si>
  <si>
    <t xml:space="preserve">EFRAIN ESCOBAR </t>
  </si>
  <si>
    <t>Realizar la interventoria tecnica, administrativa, financiera a la optimizacion centro de control maestro de acuecuto y alcantarillado fase II</t>
  </si>
  <si>
    <t>900-IPU-0543-2021</t>
  </si>
  <si>
    <t>300-AO-2170-2021</t>
  </si>
  <si>
    <t>CONSORCIO SUPERVISION CENTROS DE CONTROL</t>
  </si>
  <si>
    <t>17 de enero 2022</t>
  </si>
  <si>
    <t>14 de noviembre del 2025</t>
  </si>
  <si>
    <t>$2.097.756.837 </t>
  </si>
  <si>
    <t>$818.037.848 </t>
  </si>
  <si>
    <t>$1.134.912.732 </t>
  </si>
  <si>
    <t xml:space="preserve">JORGE ALARCON </t>
  </si>
  <si>
    <t>Optimizacion centro de control maestro de Acueducto y Alcantarillado</t>
  </si>
  <si>
    <t>900-IPU-0542-2021</t>
  </si>
  <si>
    <t>300-CS-2172-2021</t>
  </si>
  <si>
    <t>UNION TEMPORAL RENOVACION CCM 4.0</t>
  </si>
  <si>
    <t>$14.628.167.922 </t>
  </si>
  <si>
    <t xml:space="preserve">CONSORCIO SUPERVISION CENTROS DE CONTROL
JORGE ALARCON </t>
  </si>
  <si>
    <t>Prestación de los servicios de gestión operativo comerciales ejecutando en terreno las actividades de (SCRR) suspensiones, seguimiento a la suspension, cortes, seguimiento al corte, reconexiones,reinstalaciones, clausura del servicio, la gestión de irregularidades del servicio, y actividades complementarias de gestion comunitaria socializando el proceso de SCRR y apoyando las actividades en terreno de gestion de cartera para los servicios publicos domiciliarios de acueducto de EMCALI EICE ESP en los municipios de cali,yumbo , palmira, candelaria y dentro de su area de influencia y cobertura en la prestación de servicios publicos de EMCALI EICE ESP</t>
  </si>
  <si>
    <t>900-IPU-0307-2022</t>
  </si>
  <si>
    <t>300-PS-2179-2022</t>
  </si>
  <si>
    <t>CESAR HUMBERTO GARCIA BARRERA</t>
  </si>
  <si>
    <t> 08 de Septiembre de 2022</t>
  </si>
  <si>
    <t> 30 de Septiembre de 2025</t>
  </si>
  <si>
    <t> 88%</t>
  </si>
  <si>
    <t> $13.152.490.262</t>
  </si>
  <si>
    <t> $1.802.160.825</t>
  </si>
  <si>
    <t> 5</t>
  </si>
  <si>
    <t> $14.183.830.990</t>
  </si>
  <si>
    <t xml:space="preserve">ALEXANDER CASTELLANOS  </t>
  </si>
  <si>
    <t>Reposicion redes de acueducto y alcantarillado tramos criticos zona ladera comunas 1 y 20</t>
  </si>
  <si>
    <t>900-IP-0467-2023</t>
  </si>
  <si>
    <t>300-CO-3853-2023</t>
  </si>
  <si>
    <t xml:space="preserve"> $ 1.961.431.558 </t>
  </si>
  <si>
    <t>VIDA NUEVA ARQUITECTURA E INGENIERIA</t>
  </si>
  <si>
    <t>2 Otrosíes / Sin Adiciones</t>
  </si>
  <si>
    <t xml:space="preserve">ALEXANDRA DELGADO </t>
  </si>
  <si>
    <t>Realizar la interventoria tecnica, administrativa, financiera, contable, ambiental, social y juridica de la consultoria "Estudios y diseños de detalle para el mejoramiento integral del tratamiento preliminar y primario existente en la PTAR C"</t>
  </si>
  <si>
    <t>900-IP-0549-2023</t>
  </si>
  <si>
    <t>300-PS-3962-2023</t>
  </si>
  <si>
    <t xml:space="preserve"> $ 125.118.998 </t>
  </si>
  <si>
    <t>IAN CONSULTORES S.A.S.</t>
  </si>
  <si>
    <t xml:space="preserve">JUAN FELIPE MORENO </t>
  </si>
  <si>
    <t>Realizar los estudios y diseños de detalle para el mejoramiento integral del tratamiento preliminar y primario existente en la PTAR C</t>
  </si>
  <si>
    <t>900-IP-0547-2023</t>
  </si>
  <si>
    <t>300-PS-4001-2023</t>
  </si>
  <si>
    <t xml:space="preserve"> $ 1.861.006.676 </t>
  </si>
  <si>
    <t>CONSORCIO PTAR CALI 2023</t>
  </si>
  <si>
    <t> $               997.670.560</t>
  </si>
  <si>
    <t xml:space="preserve">ANDRES FELIPE HINCAPIE
JUAN FELIPE MORENO </t>
  </si>
  <si>
    <t>Reposicion redes de alcantarillado con acta de acuerdo SIVM Grupo 2 - Barrio Puerto Mallarino</t>
  </si>
  <si>
    <t>900-IP-0628-2023</t>
  </si>
  <si>
    <t>300-CO-4130-2023</t>
  </si>
  <si>
    <t>UNION TEMPORAL ALCANTARILLADO WH 2023</t>
  </si>
  <si>
    <t>GERMAN PEREZ
 EFRAIN ESCOBAR</t>
  </si>
  <si>
    <t>Reposicion redes de acueducto y alcantarillado tramos criticos zona ladera comuna 20</t>
  </si>
  <si>
    <t>900-IPU-0460-2023</t>
  </si>
  <si>
    <t>300-CO-4132-2023</t>
  </si>
  <si>
    <t xml:space="preserve"> $ 5.230.438.139 </t>
  </si>
  <si>
    <t>ZONA NORTE INGENIERIA Y LICITACIONES</t>
  </si>
  <si>
    <t>43,81% </t>
  </si>
  <si>
    <t> $    2.271.782.179</t>
  </si>
  <si>
    <t>$    5.778.655.960</t>
  </si>
  <si>
    <t>4 Otrosíes / 1 adición.</t>
  </si>
  <si>
    <t> $           2.820.000.000</t>
  </si>
  <si>
    <t>Optimizacion y modernizacion del proceso de filtracion planta Rio Cauca etapa 1</t>
  </si>
  <si>
    <t>900-IPU-0367-2023</t>
  </si>
  <si>
    <t>300-CO-4286-2023</t>
  </si>
  <si>
    <t>CONSORCIO INNOVADORES 2023</t>
  </si>
  <si>
    <t>VALOR OTROSI 2 $ 1.839.766.379
VALOR OTROSI 3 $ 1.899.982.022</t>
  </si>
  <si>
    <t xml:space="preserve">JUAN CARLOS ESCOBAR </t>
  </si>
  <si>
    <t>Reposicion redes acueducto (comuna 17) Grupo 1 Barrio Bosques del Limonar</t>
  </si>
  <si>
    <t>900-IP-0721-2023</t>
  </si>
  <si>
    <t>300-CO-4435-2023</t>
  </si>
  <si>
    <t xml:space="preserve"> $ 2.948.212.807 </t>
  </si>
  <si>
    <t>UNION TEMPORAL INFRAESTRUCTURA 2023</t>
  </si>
  <si>
    <t> $    2.586.733.332</t>
  </si>
  <si>
    <t>$      361.479.475</t>
  </si>
  <si>
    <t> 3 Otrosíes/ Sin Adiciones</t>
  </si>
  <si>
    <t>Obras civiles y mecanicas para construccion muro de concreto y optimizacion descarga estacion de bombeo Guaduales</t>
  </si>
  <si>
    <t>900-IP-0674-2023</t>
  </si>
  <si>
    <t>300-CO-4472-2023</t>
  </si>
  <si>
    <t>CONSORCIO GUADUALES</t>
  </si>
  <si>
    <t>MARGARITA ZAPATA PAREDES EFRAIN ESCOBAR</t>
  </si>
  <si>
    <t>Reposicion losas canal carrera 39 entre calles 16 a 26</t>
  </si>
  <si>
    <t>900-IP-0723-2023</t>
  </si>
  <si>
    <t>300-CO-4519-2023</t>
  </si>
  <si>
    <t>I2C INGENIERIA S.A.S.</t>
  </si>
  <si>
    <t>GERMAN PEREZ 
EFRAIN ESCOBAR</t>
  </si>
  <si>
    <t>Interventoria tecnica, administrativa, financiera y legal del contrato que surja del proceso cuyo objeto es realizar la construccion de las obras civiles y mecanicas para construccion de muro de concreto y optimizacion descarga estacion de bombeo Guaduales</t>
  </si>
  <si>
    <t>900-IP-0651-2023</t>
  </si>
  <si>
    <t>300-PS-4538-2023</t>
  </si>
  <si>
    <t>Reponer los componentes priorizados de las unidades de clarificacion de las plantas de Puerto Mallarino  - Fase I</t>
  </si>
  <si>
    <t>900-IPU-0382-2023</t>
  </si>
  <si>
    <t>300-PS-4536-2023</t>
  </si>
  <si>
    <t>AYAPAC CONSTRUCCIONES S.A.S.</t>
  </si>
  <si>
    <t>03/03/2025 </t>
  </si>
  <si>
    <t> 100%</t>
  </si>
  <si>
    <t>   $ 6.806.658.861</t>
  </si>
  <si>
    <t> 0</t>
  </si>
  <si>
    <t>1 </t>
  </si>
  <si>
    <t>$0 </t>
  </si>
  <si>
    <t>Normalización AHDI Comuna 18 (Pampas del mirador, Brisas de las Palmas, Cabañitas, Mandarinos, Arboledas)</t>
  </si>
  <si>
    <t>900-IPU-0450-2020</t>
  </si>
  <si>
    <t>300-CO-1019-2021</t>
  </si>
  <si>
    <t>CONSORCIO NORMALIZACION 450</t>
  </si>
  <si>
    <t>OtrosÍ No.1
$ 1.454.468.220
Otrosí No.5
$ 365.106.256</t>
  </si>
  <si>
    <t>Reposicion redes de acueducto y alcantarillado tramos criticos zona ladera comunas 1 y 18</t>
  </si>
  <si>
    <t>900-IP-0383-2023</t>
  </si>
  <si>
    <t>300-AO-3672-2023</t>
  </si>
  <si>
    <t xml:space="preserve"> $ 2.192.931.500 </t>
  </si>
  <si>
    <t>LUIS HERNANDO BUENO GARCIA</t>
  </si>
  <si>
    <t>Otrosí No.4
$ 1.179.998.996</t>
  </si>
  <si>
    <t>Reposiciones redes de alcantarillado (comuna 5) Barrio Guayacanes</t>
  </si>
  <si>
    <t>900-IPU-0496-2023</t>
  </si>
  <si>
    <t>300-CO-4517-2023</t>
  </si>
  <si>
    <t>CONSORCIO GUAYACANES</t>
  </si>
  <si>
    <t>EFRAIN ESCOBAR</t>
  </si>
  <si>
    <t>Suministro de alcalinizante cal viva para las plantas de tratamiento de agua potable de la Unidad de Produccion de Agua Potable</t>
  </si>
  <si>
    <t>900-CCE-0078-2024 ARTICULO 3,1</t>
  </si>
  <si>
    <t>ARTICULO 3,1</t>
  </si>
  <si>
    <t>300-CCE-1623-2024</t>
  </si>
  <si>
    <t>CALABASTOS S.A.S.</t>
  </si>
  <si>
    <t>Suministrar sal para la planta de tratamiento de agua potable Rio Cali de la Unidad de Produccion de agua potable</t>
  </si>
  <si>
    <t>900-CCE-0081-2024 ARTICULO 3,1</t>
  </si>
  <si>
    <t>300-CCE-1671-2024</t>
  </si>
  <si>
    <t>MONTEMAR S.A.S.</t>
  </si>
  <si>
    <t>Suministro de cloro liquido para ser utilizado en el tratamiento de agua potable para consumo humano en la Unidad de Produccion de Agua Potable de EMCALI</t>
  </si>
  <si>
    <t>900-CCE-0157-2024 ARTICULO 3,1</t>
  </si>
  <si>
    <t>300-CCE-2023-2024</t>
  </si>
  <si>
    <t>JUAN CARLOS HERNANDEZ</t>
  </si>
  <si>
    <t>Prestar servicio de mantenimiento preventivo subestaciones y celdas electricas de las PTAP red baja incluyendo los materiales necesarios</t>
  </si>
  <si>
    <t>900-IP-0126-2024</t>
  </si>
  <si>
    <t>300-PS-2150-2024</t>
  </si>
  <si>
    <t>SIEMENS S.A.S.</t>
  </si>
  <si>
    <t>Realizar las reparaciones de daños de red matriz para tuberias mayores o iguales a 12"</t>
  </si>
  <si>
    <t>900-IP-0181-2024</t>
  </si>
  <si>
    <t>300-CO-2167-2024</t>
  </si>
  <si>
    <t>CONSORCIO REPARACIONES RED MATRIZ EMCALI - 2024</t>
  </si>
  <si>
    <t>GERMAN PEREZ</t>
  </si>
  <si>
    <t>Refaccion y restitución del espacio publico en los sitios donde se llevaron a cabo reparaciones de daño de acueducto en acometidas o red matriz</t>
  </si>
  <si>
    <t>900-IP-0164-2024</t>
  </si>
  <si>
    <t>300-CO-2178-2024</t>
  </si>
  <si>
    <t>CONSORCIO REFACCIONES 2024</t>
  </si>
  <si>
    <t>EFRAIN ESCOBAR
FELIPE RIASCOS</t>
  </si>
  <si>
    <t>Realizar el servicio de mantenimiento planta de emergencia adecuación Bocatoma Rio Cali</t>
  </si>
  <si>
    <t>900-IP-0172-2024</t>
  </si>
  <si>
    <t>300-CM-2258-2024</t>
  </si>
  <si>
    <t>INSTRUMENTACION Y SERVICIOS INDUSTRIALES ISI S.A.S.</t>
  </si>
  <si>
    <t>ALBERTO ALARCON</t>
  </si>
  <si>
    <t xml:space="preserve">Reposicion redes de acueducto barrio Puerto Mallarino </t>
  </si>
  <si>
    <t>900-IP-0252-2024</t>
  </si>
  <si>
    <t>300-CO-2489-2024</t>
  </si>
  <si>
    <t xml:space="preserve">Realizar suministro de accesorios para equipos succión de presión </t>
  </si>
  <si>
    <t>900-IP-0255-2024</t>
  </si>
  <si>
    <t>300-CS-2543-2024</t>
  </si>
  <si>
    <t>QUIMAC LIMITADA</t>
  </si>
  <si>
    <t>LUIS HORACIO</t>
  </si>
  <si>
    <t>Reponer los componentes prioritarios de las unidades de mezcla rapida y distribucion de caudales de la PTAP Rio Cali</t>
  </si>
  <si>
    <t>900-IP-0204-2024</t>
  </si>
  <si>
    <t>300-PS-2701-2024</t>
  </si>
  <si>
    <t>Monitoreo de vertimientos finales al sistema de drenaje de la ciudad de Cali</t>
  </si>
  <si>
    <t>900-IP-0220-2024</t>
  </si>
  <si>
    <t>300-PS-2745-2024</t>
  </si>
  <si>
    <t>ANALISIS AMBIENTAL S.A.S.</t>
  </si>
  <si>
    <t>MAURICIO MORENO</t>
  </si>
  <si>
    <t>INSTALAR Y SUMINISTRAR VARIADORES DE FRECUENCIA EN LAS UNIDADES DE BOMBEO DE LA BOCATOMA BOMBAS DE AGUA GRUDA PLANTA PUERTO MALLARINO</t>
  </si>
  <si>
    <t>900-IP-0284-2024</t>
  </si>
  <si>
    <t>300-PS-2777-2024</t>
  </si>
  <si>
    <t>REALIZAR MANTENIMIENTO MECÁNICO, ELÉCTRICO Y DE INSTRUMENTACIÓN DE LAS ESTACIONES DE BOMBEO DE AGUAS LLUVIAS Y RESIDUALES.</t>
  </si>
  <si>
    <t>900-CCE-0320-2024</t>
  </si>
  <si>
    <t>ARTICULO 3,1 LITERAL (V)</t>
  </si>
  <si>
    <t>300-CCE-2776-2024</t>
  </si>
  <si>
    <t>PAYAN &amp; CIA LTDA</t>
  </si>
  <si>
    <t>JAIME JIMENEZ</t>
  </si>
  <si>
    <t>SUMINISTRAR REACTIVOS BUFFER Y KITS PARA EQUIPOS DE ANALITICA</t>
  </si>
  <si>
    <t>900-IP-0312-2024</t>
  </si>
  <si>
    <t>300-CS-2886-2024</t>
  </si>
  <si>
    <t>HACH COLOBIA S.A.S.</t>
  </si>
  <si>
    <t>GUILLERMO ARCE</t>
  </si>
  <si>
    <t>OPTIMIZACIÓN HIDRÁULICA, ELÉCTRICA Y PUNTOS CRÍTICOS (AZP) DE LA RED DE DISTRIBUCIÓN DE AGUA POTABLE.</t>
  </si>
  <si>
    <t>900-IP-0349-2024</t>
  </si>
  <si>
    <t>300-CO-3007-2024</t>
  </si>
  <si>
    <t>EDUARDO PALACIO</t>
  </si>
  <si>
    <t>REALIZAR OVERHAUL UNIDADES DE BOMBEO EBAP</t>
  </si>
  <si>
    <t>900-IP-0265-2024</t>
  </si>
  <si>
    <t>300-CM-2994-2024</t>
  </si>
  <si>
    <t>ANTONIO ALBARELLO</t>
  </si>
  <si>
    <t>OPTIMIZACION A LAS OBRAS CIVILES, TELEMETRIA, TELECOMUNICACIONES Y EN SISTEMA SCADA DE LA UNIDAD DE DISTRIBUCION DE AGUA POTABLE</t>
  </si>
  <si>
    <t>900-IP-0335-2024</t>
  </si>
  <si>
    <t>300-CO-3010-2024</t>
  </si>
  <si>
    <t>CONSORCIO CONTRO FUGAS CALI 2024</t>
  </si>
  <si>
    <t>ROBERT FRANKY GALLEGO</t>
  </si>
  <si>
    <t>REPOSICIÓN DE VÁLVULAS E HIDRANTES CRÍTICOS EN LA RED DE DISTRIBUCIÓN AGUA POTABLE EMCALI E.I.C.E ESP.</t>
  </si>
  <si>
    <t>900-IP-0218-2024</t>
  </si>
  <si>
    <t>300-CO-3132-2024</t>
  </si>
  <si>
    <t>QUIMPORT LIMITADA</t>
  </si>
  <si>
    <t>EDUARDO JOSE PALACIO</t>
  </si>
  <si>
    <t>Realizar suministro de equipos de succión - presión para que la Unidad de Recolección realice el mantenimiento de las redes y estructuras que conforman el sistema de alcantarillado del Distrito Especial de Santiago de Cali.</t>
  </si>
  <si>
    <t>900-IP-0467-2024</t>
  </si>
  <si>
    <t>300-CS-3323-2024</t>
  </si>
  <si>
    <t>SERVICIOS TECNICOS E INGENIERIA SETINGE LTDA.</t>
  </si>
  <si>
    <t>LUIS HORACIO TORO</t>
  </si>
  <si>
    <t>REALIZÁR LA RENOVACIÓN PRIORITARIA DEL SISTEMA CONTROL DE FILTRACIÓN E INSTRUMENTACIÓN.</t>
  </si>
  <si>
    <t>900-IP-0407-2024</t>
  </si>
  <si>
    <t>300-PS-3064-2024</t>
  </si>
  <si>
    <t>CONSORCIO RENOVACION LA REFORMA</t>
  </si>
  <si>
    <t>LUIS EDUARDO CABALLERO</t>
  </si>
  <si>
    <t>Suministrar e instalar celdas de media tensión para la Planta de Tratamiento de Agua Potable - PTAP Rio Cauca</t>
  </si>
  <si>
    <t>900-IPU-0380-2024</t>
  </si>
  <si>
    <t>300-CS-3482-2024</t>
  </si>
  <si>
    <t>UNION TEMPORAL CELDAS</t>
  </si>
  <si>
    <t xml:space="preserve">GUILLERMO ARCE </t>
  </si>
  <si>
    <t>SUMINISTRO E INSTALACION DE SISTEMA DE RESPALDO PARA PURGA DE LODOS EN LA PTAR RIO CALI</t>
  </si>
  <si>
    <t>900-IP-0398-2024</t>
  </si>
  <si>
    <t>300-CS-3142-2024</t>
  </si>
  <si>
    <t xml:space="preserve">CONSORCIO OPTIMIZACION DE LODOS RIO CALI </t>
  </si>
  <si>
    <t>REALIZAR LA REPOSICIÓN DE CÚPULAS DE LOS DIGESTORES</t>
  </si>
  <si>
    <t>900-IPU-0419-2024</t>
  </si>
  <si>
    <t>300-PS-3583-2024</t>
  </si>
  <si>
    <t>CONSORCIO CAÑAVERALEJO 2024</t>
  </si>
  <si>
    <t>RODOLFO PANESSO</t>
  </si>
  <si>
    <t>RENOVAR LOS COMPONENTES PRIORIZADOS DEL SISTEMA DE FILTRACION DE PTAP LA REFORMA</t>
  </si>
  <si>
    <t>300-OS-3575-2024</t>
  </si>
  <si>
    <t>TECNO DUCTOS SAS</t>
  </si>
  <si>
    <t>SUMINISTRO DE COAGULANTE PARA LAS PLANTAS PUERTO MALLARINO, RÍO CAUCA, RÍO CALI, LA REFORMA Y LA RIVERA: HIDROXICLORURO DE ALUMINIO</t>
  </si>
  <si>
    <t>900-CCE-0415-2024</t>
  </si>
  <si>
    <t>300-CCE-3081-2024</t>
  </si>
  <si>
    <t>SULFOQUÍMICA SA</t>
  </si>
  <si>
    <t>22.94%</t>
  </si>
  <si>
    <t>JUAN CARLOS ESCOBAR</t>
  </si>
  <si>
    <t>SUMINISTRO DE ADSORBENTE PARA LAS PLANTAS DE TRATAMIENTO DE AGUA POTABLE PUERTO MALLARINO, RÍO CAUCA Y RÍO CALI: CARBÓN ACTIVADO”</t>
  </si>
  <si>
    <t>900-CCE-0414-2024</t>
  </si>
  <si>
    <t>300-CCE-3080-2024</t>
  </si>
  <si>
    <t>REPONER LOS COMPONENTES PRIORIZADOS DE LAS UNIDADES DE MEZCLA LENTA DE LA PTAP RIO CALI</t>
  </si>
  <si>
    <t>900-IP-0417-2024</t>
  </si>
  <si>
    <t>300-PS-3140-2024</t>
  </si>
  <si>
    <t>ABC INGENIERIAS Y REPRESENTACIONES S.A.S</t>
  </si>
  <si>
    <t>Prestar servicios de mantenimiento electromecánico, de instrumentación y apoyo a la operación de la PTAR-Cañaveralejo.</t>
  </si>
  <si>
    <t>900-IPU-0470-2025</t>
  </si>
  <si>
    <t>300-CM-0001-2025</t>
  </si>
  <si>
    <t>CONINGENIERIA S.A.S</t>
  </si>
  <si>
    <t>RODOLFO MADRID</t>
  </si>
  <si>
    <t>Realizar el suministro, instalación y puesta en marcha de la tecnología seleccionada “producción de oxidantes mixtos” para el fortalecimiento del proceso de desinfección para la producción de Agua en las Plantas de Potabilización de EMCALI. Plantas Río Cauca y Reforma.</t>
  </si>
  <si>
    <t>900-IPU-0474-2024</t>
  </si>
  <si>
    <t>300-CS-0004-2025</t>
  </si>
  <si>
    <t>CONSORCIO OMC 2024</t>
  </si>
  <si>
    <t>SUMINISTRO DE COAGULANTE CLORURO FÉRRICO EN BASE SECA CON PRESENTACIÓN LIQUIDA AL 42% PARA SER UTILIZADO EN EL TRATAMIENTO DE AGUA PARA CONSUMO HUMANO</t>
  </si>
  <si>
    <t>900-CCE-0001-2025</t>
  </si>
  <si>
    <t>3.1</t>
  </si>
  <si>
    <t>QUIMPAC DE COLOMBIA SA</t>
  </si>
  <si>
    <t>MR INTEGRAL GROUP S.A.S</t>
  </si>
  <si>
    <t>Suministrar reactivos marca IDEXX y WATERBONE para los Laboratorios de Ensayos de la UENAA</t>
  </si>
  <si>
    <t>AQUALAB SAS</t>
  </si>
  <si>
    <t>CLAUDIA JOHANA DEVIA</t>
  </si>
  <si>
    <t>Servicio de papelería especializada para la Unidad Soporte Operativo de la UENAA.</t>
  </si>
  <si>
    <t>Realizar el suministro de ferretería para obras civiles</t>
  </si>
  <si>
    <t>FERRO AGRO DEL PACIFICO S.A.S</t>
  </si>
  <si>
    <t>WILFRED RODIGUEZ POLANIA</t>
  </si>
  <si>
    <t>JUAN CARLOS MARMOLEJO</t>
  </si>
  <si>
    <t>900-CCE-0004-2025</t>
  </si>
  <si>
    <t>Realizar el mantenimiento de sumideros por barrido, en todas las comunas de la ciudad de Cali.</t>
  </si>
  <si>
    <t>CITY G &amp; R S.A.S</t>
  </si>
  <si>
    <t>FUNDACION DINAMIZADOREZ AMBIENTALES</t>
  </si>
  <si>
    <t>Mecanizar piezas en acero, bronce u otros materiales para la Planta de Puerto Mallarino.</t>
  </si>
  <si>
    <t>300- CM- 1519 - 2025</t>
  </si>
  <si>
    <t>JORGE ALARCON</t>
  </si>
  <si>
    <t>PRESTAR EL SERVICIO DE LAVADO DE LOS RESERVORIOS DE AGUA DE LA PLANTA PUERTO MALLARINO DE EMCALI</t>
  </si>
  <si>
    <t>900-IP-0017-2025</t>
  </si>
  <si>
    <t>REPARACION DE LAS UNIDADES DE BOMBEO 1,2 Y 3 DE LA ESTACION DE BOMBEO DE AGUA POTABLE DE BOCHALEMA.</t>
  </si>
  <si>
    <t>OSCAR VILLACI</t>
  </si>
  <si>
    <t>REALIZAR RECOLECCION DE MUESTRAS Y ENSAYOS DE SUSTANCIAS DE INTERES SANITARIO A MUESTRAS DE AGUA CRUDA, TRATADA PROVENIENTES DE LAS PLANTAS DE POTABILIZACION Y DE LA RED DE DISTRIBUCION DE EMCALI EICE ESP</t>
  </si>
  <si>
    <t>AG CONSULTORES AMBIENTALES</t>
  </si>
  <si>
    <t>CLAUDIA JOHANNA DEVIA</t>
  </si>
  <si>
    <t>Suministrar Producto para control de olores en el tratamiento de las aguas residuales de la PTAR C.</t>
  </si>
  <si>
    <t>TRATAMIENTOS QUIMICOS INDUSTRIALES SAS BIC</t>
  </si>
  <si>
    <t>900-IP-0093-2025</t>
  </si>
  <si>
    <t>CARLOS ALBERTO TORO</t>
  </si>
  <si>
    <t>Prestar el servicio de recolección, cargue, transporte y disposición final de arenas hilazas y biosólidos generados en el tratamiento de las aguas residuales en la PTAR –C.</t>
  </si>
  <si>
    <t>900-IP-00100-2025</t>
  </si>
  <si>
    <t>SAUCES INGENIERIA SANITARIA, AMBIENTAL Y FORESTAL SAS</t>
  </si>
  <si>
    <t>HECTOR ANTONIO GARCIA</t>
  </si>
  <si>
    <t>REALIZAR LAS REPARACIONES DE DAÑOS DE RED MATRIZ PARA TUBERIAS MAYORES O IGUALES A 12</t>
  </si>
  <si>
    <t>CONSORCIO OPTIMIZACION DEL SERVICIO DE ACUEDUCTO</t>
  </si>
  <si>
    <t>SUMINISTRAR CLORURO FÉRRICO EN BASE LÍQUIDA AL 42% PARA SER UTILIZADO EN EL TRATAMIENTO DE LAS AGUAS RESIDUALES EN LA PTAR C DE EMCALI.</t>
  </si>
  <si>
    <t>Realizar el suministro de gases de Oxígeno y Acetileno a la Unidad de Mantenimiento de la Subgerencia de Agua Potable de la UENAA.</t>
  </si>
  <si>
    <t>LUIS HERNANDO CAICEDO</t>
  </si>
  <si>
    <t>CONTROL DE FUGAS NO VISIBLES EN LA RED DE DISTRIBUCIÓN DE ACUEDUCTO OPERADA POR EMCALI EICE ESP.</t>
  </si>
  <si>
    <t>ANDRES FELIPE CUELLAR</t>
  </si>
  <si>
    <t>Suministro de materiales, herramientas y elementos afines de ferretería para EMCALI EICE ESP, para ser utilizados en la Unidad de Recolección de la GUENAA.</t>
  </si>
  <si>
    <t>EQUIPOS Y HERRAMIENTAS INDUSTRIALES.AS.</t>
  </si>
  <si>
    <t>SUMINISTRAR MATERIALES DE FERRETERÍA PARA LA UNIDAD DE DISTRIBUCIÓN.</t>
  </si>
  <si>
    <t>Realizar servicios de monitoreo para parámetros de Calidad del Aire (PM10) y Olores (H2S, TRS, NH3), dentro del Plan de Manejo Ambiental de la PTAR-C.</t>
  </si>
  <si>
    <t>FUNDACIÓN EQUIPO PROFESIONAL PARA EL DESARROLLO ECONOMICO SOCIAL Y AMBIENTAL - EPRODESA ONG</t>
  </si>
  <si>
    <t>SUMINISTRAR SAL PARA LA PLANTA DE TRATAMIENTO DE AGUA POTABLE RIO CALI DE LA UNIDAD DE PRODUCCIÓN DE AGUA POTABLE.</t>
  </si>
  <si>
    <t>JAC SUMINISTROS Y ACCESORIOS S.A.S.</t>
  </si>
  <si>
    <t>Suministrar fusibles para la protección de los motores eléctricos de las Estaciones de Bombeo Agua Potable  EBAP.</t>
  </si>
  <si>
    <t>C&amp;L COMERCIO Y LOGISTICA INTEGRAL S.A.S</t>
  </si>
  <si>
    <t>Compra de cartas graficas circulares para registradores de EMCALI.</t>
  </si>
  <si>
    <t>IMATIC INGENIERIA S.A.S</t>
  </si>
  <si>
    <t>Obra para la conexión de la línea bellavista a tanque de lavado de filtros PTAP rio Cali.</t>
  </si>
  <si>
    <t>Realizar Mantenimiento Correctivo a Motores Eléctricos Estaciones de Bombeo  Agua Potable y Mantenimiento Preventivo a Motores Eléctricos Planta Rio Cauca y Bocatoma Rio Cauca</t>
  </si>
  <si>
    <t>INDUSTRIA DE ELECTRONICA INDELEC S.AS.</t>
  </si>
  <si>
    <t>Reponer válvulas y actuadores en filtros americanos y franceses.</t>
  </si>
  <si>
    <t>PROQUING SAS</t>
  </si>
  <si>
    <t>SUMINISTRAR MATERIALES DE FERRETERÍA Y HERRAMIENTAS PARA ACTIVIDADES DE LA UNIDAD DE CONTROL INTEGRAL DE PÉRDIDAS DE AGUA.</t>
  </si>
  <si>
    <t>FERRETERIA INDUSTRIAL DEL VALLE S.A.S</t>
  </si>
  <si>
    <t>ALEXANDER CASTELLANOS</t>
  </si>
  <si>
    <t>SUMINISTRO DE REACTIVOS, MEDIOS DE CULTIVO Y MATERIALES DE REFERENCIA PARA REALIZAR ENSAYOS EN LOS LABORATORIOS DE ENSAYOS DE LA UENAA</t>
  </si>
  <si>
    <t>PROFINAS SAS.</t>
  </si>
  <si>
    <t>ARLEX AVENDAÑO</t>
  </si>
  <si>
    <t>Adquirir bastón original para el receptor GNSS TRIMBLE R12i del Centro de Control Maestro de la Unidad de Ingeniería de la Gerencia de UENAA</t>
  </si>
  <si>
    <t>SUMINISTRAR MATERIALES Y HERRAMIENTAS DE FERRETERÍA PARA LA UNIDAD SOPORTE OPERATIVO DE LA UENAA</t>
  </si>
  <si>
    <t>FERRETERIA INDUSTRIAL DEL VALLES S.A.S.</t>
  </si>
  <si>
    <t>CARLOS ALBERTO LONDOÑO</t>
  </si>
  <si>
    <t>Realizar el mantenimiento preventivo y correctivo de los equipos menores de la Unidad de Recolección</t>
  </si>
  <si>
    <t>Realizar el suministro de materiales y herramientas de ferretería para la unidad atención operativa de la GUENAA.</t>
  </si>
  <si>
    <t>Calibración de equipamiento de los Laboratorios de Ensayos de la UENAA.</t>
  </si>
  <si>
    <t>LABORATORIOS DE METROLOGIA SIGMA S.A.S.</t>
  </si>
  <si>
    <t>CLARA CALDERON</t>
  </si>
  <si>
    <t>REALIZAR MANTENIMIENTO EQUIPOS VOLUMÉTRICOS Y EQUIPOS DE APOYO DEL LABORATORIO AGUAS RESIDUALES.</t>
  </si>
  <si>
    <t>LUIS ANGEL TOBON</t>
  </si>
  <si>
    <t>SUMINISTRO DE ALCALINIZANTE PARA LAS PLANTAS DE TRATAMIENTO DE AGUA POTABLE DE LA UNIDAD DE PRODUCCION DE AGUA-CAL VIVA.</t>
  </si>
  <si>
    <t>ARLEX HOMERO MAZORRA REINA</t>
  </si>
  <si>
    <t>SUMINISTRAR MATERIALES DE FERRETERÍA PARA LA UNIDAD DE PRODUCCIÓN AGUA POTABLE.</t>
  </si>
  <si>
    <t>DIEGO VERLEI DUQUE BEDOYA</t>
  </si>
  <si>
    <t xml:space="preserve">MANTENIMIENTO PREVENTIVO A LOS PUNTOS DE MUESTREO UBICADOS EN EL SISTEMA DE DISTRIBUCIÓN DE EMCALI PARA EL CONTROL DE LA CALIDAD DEL AGUA POTABLE. </t>
  </si>
  <si>
    <t xml:space="preserve">ALEXANDER ROJAS </t>
  </si>
  <si>
    <t>Realizar mantenimiento correctivo y preventivo de los equipos menores de la Unidad Atención Operativa de la UENAA</t>
  </si>
  <si>
    <t xml:space="preserve">JESUS ANTONIO RUIZ </t>
  </si>
  <si>
    <t>JOSE CASIMIRO ALEGRIA</t>
  </si>
  <si>
    <t>Realizar mantenimiento correctivo y preventivo de los equipos menores de la unidad soporte operativo de la Gerencia de Unidad Estratégica de Negocio de Acueducto y Alcantarillado de EMCALI EICE ESP.</t>
  </si>
  <si>
    <t>JOSE ABRAHAM NAVARRETE ESTACIO</t>
  </si>
  <si>
    <t>ANDRES FELIPE VILLEGAS</t>
  </si>
  <si>
    <t>Realizar Mantenimiento Preventivo, Correctivo del Sistema de Adquisición de datos, telemetría del Centro Control Maestro y Unidades Operacionales de Acueducto y Alcantarillado.</t>
  </si>
  <si>
    <t>900-IP-0166-2025</t>
  </si>
  <si>
    <t>300-CS-2817-2025</t>
  </si>
  <si>
    <t>ALONSO DIAZ VELEZ</t>
  </si>
  <si>
    <t>REPOSICIÓN REDES DE ACUEDUCTO COMUNA 12 BARRIO ALFONSO BARBERENA.</t>
  </si>
  <si>
    <t>900-IP-0143-2025</t>
  </si>
  <si>
    <t>INES PABON MOSQUERA</t>
  </si>
  <si>
    <t>EFRAIN ARTURO ESCOBAR</t>
  </si>
  <si>
    <t>EALIZAR EL SUMINISTRO DE TAPAS Y REJILLAS EN POLICONCRETO.</t>
  </si>
  <si>
    <t>LINA MARCELA VERGARA DIOSA</t>
  </si>
  <si>
    <t>300-CS-2957-2025</t>
  </si>
  <si>
    <t>CARLOS ALBERTO SUAREZ CERVERA</t>
  </si>
  <si>
    <t>Realizar el mantenimiento preventivo y/o correctivo de equipos menores de la Unidad de Control Integral de Pérdidas de Agua.</t>
  </si>
  <si>
    <t>Suministro e instalación de dos drive (unidades eléctricas de velocidad variable) en bomba de tratada planta de tratamiento de agua potable de rio cauca.  Incluye: montaje del variador de frecuencia, arranque y puesta en marcha, cable de control y fuerza, malla a tierra, diseño, montaje (obras complementarias) y pruebas.</t>
  </si>
  <si>
    <t>INGENIERIA EN SISTEMAS DE BOMBEO  ISB SAS</t>
  </si>
  <si>
    <t>SUMINISTRO DE VÁLVULAS PARA LA UNIDAD DE DISTRIBUCIÓN.</t>
  </si>
  <si>
    <t>EQUIPOS Y HERRAMIENTAS  INDUSTRIALES SAS</t>
  </si>
  <si>
    <t>JUAN CARLOS GARCIA</t>
  </si>
  <si>
    <t>Overhaul a los desarenadores y las unidades bombeo de tratada, reservorio, Residuales, cruda y reposición equipos de los desarenadores de la PTAP Puerto Mallarino</t>
  </si>
  <si>
    <t>REPOSICIÓN REDES DE ACUEDUCTO Y ALCANTARILLADO BARRIOS PANAMERICANO Y LA ESPERANZA</t>
  </si>
  <si>
    <t>900-IP-0751-2025</t>
  </si>
  <si>
    <t>INGENIERIA CONSTRUCCION INTERVENTORIA Y DISEÑO HJ S.A.S. - INGCOIND S.A.S</t>
  </si>
  <si>
    <t>Mantenimiento Preventivo a Bombas Bocatoma, Agua Tratada, Reactores, Almenaras, Estructura y Pasarela Pozo de Succión Bocatoma</t>
  </si>
  <si>
    <t>RAFAEL RAMIREZ</t>
  </si>
  <si>
    <t>MANTENIMIENTO DE EQUIPAMIENTO (MEDIOS ISOTERMOS, ESPECTROFOTÓMETROS, MICROSCOPIOS, TURBIDÍMETROS, INSTRUMENTOS UTILIZADOS PARA LA MEDICIÓN Y DISPENSACIÓN DE REACTIVOS Y SOLUCIONES) DE LOS LABORATORIOS DE ENSAYOS DE LA UENAA.</t>
  </si>
  <si>
    <t>CONTROL E INSTRUMENTACIÓN INDUSTRIAL DE COLOMBIA SAS - CEIINC SAS</t>
  </si>
  <si>
    <t xml:space="preserve">CLAUDIA DEVIA </t>
  </si>
  <si>
    <t>REPOSICIÓN DE REDES ACUEDUCTO Y ALCANTARILLADO BARRIO FEPICOL Y REPOSICIÓN DE REDES DE ACUEDUCTO BARRIO PASO DEL COMERCIO.</t>
  </si>
  <si>
    <t>OPERACIÓN EXTERNA DE MANEJO DE LODOS PTAP RIO CALI.</t>
  </si>
  <si>
    <t>REALIZAR CALIBRACIÓN DE INSTRUMENTOS DE MEDIDA DEL LABORATORIO MEDIDORES ACUEDUCTO.</t>
  </si>
  <si>
    <t>ECOQUIPOS CERTIFICADOS DE OCCIDENTE S.A.S.</t>
  </si>
  <si>
    <t>JUALIAN CAPURRO</t>
  </si>
  <si>
    <t>REPOSICIÓN REDES DE ALCANTARILLADO COMUNA 2 BARRIOS PRADOS DEL NORTE Y LA FLORA.</t>
  </si>
  <si>
    <t>MANTENIMIENTO CORRECTIVO EN LOS SISTEMAS DE LECTURA Y CONTROL DE PRESIÓN Y TEMPERATURA DEL LMA.</t>
  </si>
  <si>
    <t> 300-CM-2975-2025</t>
  </si>
  <si>
    <t>JULIAN ALBERTO CAPURRO</t>
  </si>
  <si>
    <t>Realizar el suministro de soldadura eléctrica a la Unidad de Mantenimiento de la Subgerencia de Agua Potable.</t>
  </si>
  <si>
    <t>900-IP-0182-2025</t>
  </si>
  <si>
    <t>300-CS-3074-2025</t>
  </si>
  <si>
    <t>FERRETERÍA INDUSTRIAL DEL VALLE SAS</t>
  </si>
  <si>
    <t>Realizar la refacción y restitución del espacio público en los sitios donde se llevaron a cabo las reparaciones de Daños de Acueducto en Acometidas o Red Matriz, cumpliendo con las especificaciones técnicas.</t>
  </si>
  <si>
    <t> CONSORCIO REPARACIÓN URBANA</t>
  </si>
  <si>
    <t>REPOSICIÓN REDES DE ACUEDUCTO Y ALCANTARILLADO DE LOS BARRIOS LA SELVA Y EL INGENIO III.</t>
  </si>
  <si>
    <t xml:space="preserve">ERAIN ARTURO ESCOBAR </t>
  </si>
  <si>
    <t>Ejecutar caracterizaciones puntuales de los vertimientos de los diferentes usuarios Industriales, Oficiales, Especiales y Comerciales sujetos a presentar caracterización de vertimientos conforme lo establecido en el Decreto 1076 de 2015 y la Resolución 0631 de 2015, con el fin de verificar el cumplimiento de la norma de vertimientos.</t>
  </si>
  <si>
    <t>900-IP-0177-2025</t>
  </si>
  <si>
    <t>300-PS-3117-2025</t>
  </si>
  <si>
    <t>SUMINISTRO DE DATALOGGER PARA LA UNIDAD DE DISTRIBUCION.</t>
  </si>
  <si>
    <t>Reposición redes de acueducto y alcantarillado tramos críticos y EDRU Grupo 1 - Barrio Colseguros</t>
  </si>
  <si>
    <t>900-IP-0179--2025</t>
  </si>
  <si>
    <t>300-CO-2962-2025</t>
  </si>
  <si>
    <t>CONSORCIO RED VITAL COLSEGUROS</t>
  </si>
  <si>
    <t>Ejecutar las actividades de apoyo en las actividades operativas de mantenimiento que incluye , Mantenimiento preventivo y correctivo en las redes de cobre , fibra óptica o inalámbricas, puesta en servicio de proyectos, construcción y obras civiles ,acometidas, retiro de infraestructura de cable operadores, adecuaciones internas ,optimización de la red y soluciones de interconexión de la red de acceso con el correspondiente suministro de materiales cuando Emcali así lo considere, también el apoyo a las   actividades operativas de soporte, mantenimiento , redes internas y demás que se requieran en las zonas de cobertura e influencia de la Unidad Estratégica Negocio de Telecomunicaciones.</t>
  </si>
  <si>
    <t>900-IPU-0046-2021</t>
  </si>
  <si>
    <t>INVITACIÓN PUBLICA</t>
  </si>
  <si>
    <t>400-PS-1478-2021</t>
  </si>
  <si>
    <t xml:space="preserve">UNION TEMPORAL LOS VALLES 2021 </t>
  </si>
  <si>
    <t>JOSE RICARDO SOLORZANO</t>
  </si>
  <si>
    <t>Contrato marco para el suministro de cables y/o alambres para la conducción de energía y prestación de servicios de telecomunicaciones, de acuerdo con las condiciones, especificaciones técnicas y formulario de ítems y precios definidos en cada uno de los siguientes grupos: GRUPO 1: Suministro de Cables y alambres para la conducción de energía. GRUPO 2: Suministro de Cables BCH y alambres de cobre para el mantenimiento e instalación de las redes de Acceso de los servicios de telecomunicaciones.</t>
  </si>
  <si>
    <t>900-IPU-0303-2021</t>
  </si>
  <si>
    <t>500-CMA-1743-2021</t>
  </si>
  <si>
    <t>CENTELSA  890300431 8</t>
  </si>
  <si>
    <t>ADALBERTO VALENCIA</t>
  </si>
  <si>
    <t>Contratar la prestación del servicio para la administración y manejo de los inventarios mediante la operación de almacenamiento, custodia y distribución de aquellos bienes que son propiedad de emcali, de acuerdo a la normatividad vigente, las póliticas, procedimeintos, especificaciones técnicas y requerimiento exigidos por emcali</t>
  </si>
  <si>
    <t>900-IP-0518-2021</t>
  </si>
  <si>
    <t>900-AO-1931-2021</t>
  </si>
  <si>
    <t>ALMAGRARIO S.A. - EN REORGANIZACIÓN</t>
  </si>
  <si>
    <t>RUBEN ENRIQUE CALVO</t>
  </si>
  <si>
    <t>Servicio de Soporte de Mesa de Servicios de Tecnologia de Información</t>
  </si>
  <si>
    <t>COMSISTELCO SAS</t>
  </si>
  <si>
    <t>SERVICIO DE CONSULTORIA PARA LA OBTENCION DE LICENCIA AMBIENTAL POR MEDIO DE ESTUDIOS REQUERIDOS QUE PERMITA LA CONSTRUCCION DEL PROYECTO DE GRANJA SOLAR  MULALO</t>
  </si>
  <si>
    <t>900-IP-0746-2023</t>
  </si>
  <si>
    <t>500-CCE-4508-2023</t>
  </si>
  <si>
    <t>GLOBALEM SAS</t>
  </si>
  <si>
    <t>ANGELA MARIA PEREA</t>
  </si>
  <si>
    <t>SUMINISTRO, MONTAJE Y PUESTA EN FUNCIONAMIENTO DE UN SISTEMA SOLAR FOTOVOLTAICO DE GENERACION DISTRIBUIDA EN LAS INSTALACIONES DE SUBESTACION AGUABLANCA EMCALI, DEFINIENDO LA POTENCIA A IMPLEMENTAR DE 800kWp</t>
  </si>
  <si>
    <t>900-IPU-0691-2023</t>
  </si>
  <si>
    <t>500-CCE-4399-2023</t>
  </si>
  <si>
    <t xml:space="preserve">HG INGENIERIA </t>
  </si>
  <si>
    <t>SUMINISTRO, MONTAJE Y PUESTA EN FUNCIONAMIENTO DE UN SISTEMA SOLAR FOTOVOLTAICO DE GENERACION DISTRIBUIDA EN LAS INSTALACIONES DEL MIO EN LA TERMINAL SIMON BOLIVAR DEFINIENDO LA POTENCIA A IMPLEMENTAR DE 1.140kWp</t>
  </si>
  <si>
    <t>900-IPU-0693-2023</t>
  </si>
  <si>
    <t>500-CS-4398-2023</t>
  </si>
  <si>
    <t>HG INGENIERIA</t>
  </si>
  <si>
    <t>SUMINISTRO E INSTALACION DE UN EQUIPO DE PRUEBA DE MEDIDORES DE ENERGÍA ELECTRICA (EPM), DOS FUENTES TRIFASICAS ELECTRONICAS PARA EPM CON SU RESPECTIVO PATRON DE MEDIDA DE ENERGÍA Y UN PATRON COMPARADOR TRIFASICO PARA CALIBRACION DE EPM</t>
  </si>
  <si>
    <t>900-IP-0751-2023</t>
  </si>
  <si>
    <t>500-CS-4484-2023</t>
  </si>
  <si>
    <t>CARLOS FELIPE FLOREZ</t>
  </si>
  <si>
    <t>Prestar el servici9o de mensajeria expresa para la recolección, clasificación, transporte y entrega certificada de comunicaciones ofciales y demas documentos  y envios que requiera EMCALI en la ciudad de Cali, su área de influencia y en aquellos municipios o lugares donde EMCALI lo requiera, a nivel local (urbano y rural), regional,nacional e internacionl.</t>
  </si>
  <si>
    <t>900-IP-0115-2023</t>
  </si>
  <si>
    <t>100-AO-1756-2023</t>
  </si>
  <si>
    <t>CALI EXPRESS SAS</t>
  </si>
  <si>
    <t>JUAN CARLOS DELGADO</t>
  </si>
  <si>
    <t>Servicio de gestión de impresión, escaneo y fotocopiado en sitio a través de equipos multifuncionales, escáneres e impresoras y con los certificados de calidad de fabricante o distribuidor mayorista</t>
  </si>
  <si>
    <t>900-IP-0627-2023</t>
  </si>
  <si>
    <t>200-PS-4121-2023</t>
  </si>
  <si>
    <t>ABKA COLOMBIA S.A.S.</t>
  </si>
  <si>
    <t>31/09/2025</t>
  </si>
  <si>
    <t xml:space="preserve">RODRIGO BOLAÑOS                    </t>
  </si>
  <si>
    <t>Soporte técnico, actualización y mantenimiento que incluya atención de emergencias 7 x24, así como la aplicación de release, parches de software y firmware liberados por el fabricante para solución de fallas, incluye garantía extendida de hardware y
mantenimiento físico del hardware de los encoders G8 MediaKind que hacen parte de los equipos de procesamiento de las señales de televisión que recibe EMCALI EICE ESP</t>
  </si>
  <si>
    <t>900-CCE-0640-2023</t>
  </si>
  <si>
    <t>400-CCE-4192-2023</t>
  </si>
  <si>
    <t>BALUM S.A.</t>
  </si>
  <si>
    <t>LUIS EDUARDO MONTAÑA</t>
  </si>
  <si>
    <t xml:space="preserve"> Prestar los servicios para identificar y gestionar los PCB en el Sistema de Energía Eléctrico de EMCALI EICE ESP, así como reducir y eliminar gradualmente los efectos de su manejo inadecuado</t>
  </si>
  <si>
    <t>900-IP-0189-2024</t>
  </si>
  <si>
    <t>500-PS-2166-2024</t>
  </si>
  <si>
    <t>Servicio de Inspección de instalaciones eléctricas de acuerdo con el reglamento técnico de instalaciones eléctricas (RETIE) y expedición del Certificado RETIE de 2.000 sistemas solares fotovoltaicos de potencia promedio de 2.16 kWp,  instalados en viviendas en el oriente de la ciudad de Cali, en el marco del Convenio FENOGE-EMCALI "Hogares Energéticamente Sostenibles</t>
  </si>
  <si>
    <t>900-IP-0214-2024</t>
  </si>
  <si>
    <t>500-PS-2242-2024</t>
  </si>
  <si>
    <t>CERTIFICACIONES DE COLOMBIA CERTICOL SAS</t>
  </si>
  <si>
    <t>REALIZAR LA CALIBRACION DE EQUIPOS DE PRUEBAS DE MEDIDORES DE ENERGIA EPM Y PUENTES DE MEDIDA DE TENSION Y CORRIENTE</t>
  </si>
  <si>
    <t>900-IP-0190-2024</t>
  </si>
  <si>
    <t>500-CM-2189-2024</t>
  </si>
  <si>
    <t>UNION TEMPORAL M&amp;C 2021</t>
  </si>
  <si>
    <t>SERVICIO DE SOPORTE, ACTUALIZACION y MANTENIMIENTO DEL SISTEMA DE GESTION TNS (TWACS NETWORK SERVER) A SISTEMA ACLARA ONE</t>
  </si>
  <si>
    <t>900-CCE-0193-2024</t>
  </si>
  <si>
    <t>500-CCE-2293-2024</t>
  </si>
  <si>
    <t>IMCOMELEC INGENIEROS SAS</t>
  </si>
  <si>
    <t>LUIS FERNANDO ALEGRIA CAICEDO</t>
  </si>
  <si>
    <t>Suministrar los bienes y servicios requeridos para la entrega en sitio con el diseño, instalación, configuración, migración, integración, pruebas y puesta en servicio de dos (2) dispositivos con la funcionalidad de BRAS para los servicios de Internet e IPTV. La solución debe incluir todos los elementos necesarios para su correcta instalación, puesta en funcionamiento, operación y mantenimiento, cumpliendo totalmente los ítems de especificaciones técnicas adjuntas en este documento y con los protocolos físicos y lógicos establecidos por los estándares internacionales de telecomunicaciones (TIA/942, RETIE), y las exigencias técnicas de la GUENTIC de EMCALI.</t>
  </si>
  <si>
    <t>900-CCE-0275-2024</t>
  </si>
  <si>
    <t>400-CCE-2684-2024</t>
  </si>
  <si>
    <t xml:space="preserve">
NEC DE COLOMBIA S.A.</t>
  </si>
  <si>
    <t>MILTON MARINO SANCHEZ</t>
  </si>
  <si>
    <t>Prestar servicios de ingeniería para soporte y optimización del ERP SAP EMCALI, en los módulos de GESTIÓN DE PROYECTOS, TESORERÍA MANEJO DE LA DEUDA, COSTOS, PRESUPUESTO, COMPRAS Y GESTIÓN DE MATERIALES, CONTRATACIÓN, CUENTAS POR PAGAR, TESORERÍA, CUENTAS POR COBRAR, MANTENIMIENTO DE BIENES, ACTIVOS FIJOS, CONTABILIDAD GENERAL, ARIBA, EMPLEADO CENTRAL, ADMINISTRACIÓN DE PERSONAL, ADMINISTRACIÓN DE LA ORGANIZACIÓN, ADMINISTRACIÓN DE TIEMPO, NÓMINA Y BENEFICIOS, ROLES Y PERFILES, BASIS Y SOLMAN.</t>
  </si>
  <si>
    <t>Prestar los Servicios técnicos calificados para dar Soporte, gestionar incidentes y requerimientos en modalidad 7x24, de la infraestructura de la Red Corporativa de Voz y Datos, Además de brindar el soporte a usuarios finales de telefonía IP y de red alambrada e inalámbrica y a los sistemas de cableado estructurado.</t>
  </si>
  <si>
    <t>REALIZAR ACTIVIDADES DE RESTAURACION ECOLOGICA EN LOS PREDIOS RURALES PRIORIZADOS POR EMCALI EICE ESP</t>
  </si>
  <si>
    <t>900-IP-0365-2024</t>
  </si>
  <si>
    <t>100-PS-2922-2024</t>
  </si>
  <si>
    <t>FUNDACION EXPRESION LIBRE ESP</t>
  </si>
  <si>
    <t xml:space="preserve">MIGUEL ANGEL FLOREZ GUERRERO </t>
  </si>
  <si>
    <t>Prestar servicio de custodia técnica de conformidad con las condiciones que exige la normatividad vigente.</t>
  </si>
  <si>
    <t>900-IP-0386-2024</t>
  </si>
  <si>
    <t xml:space="preserve"> 
100-PS-2951-2024</t>
  </si>
  <si>
    <t>SAFEDOC S.A.S.</t>
  </si>
  <si>
    <t xml:space="preserve">Prestación de servicios para lograr optimizar el Sistema de Alumbrado Público (SALP) en el distrito de Santiago de Cali, mediante la ejecución de todas las actividades relacionadas con el mantenimiento del mismo, así como su modernización. </t>
  </si>
  <si>
    <t>900-IPU-0148-2024</t>
  </si>
  <si>
    <t>500-PS-2495-2024</t>
  </si>
  <si>
    <t>UNION TEMPORAL CALI LUZ 2024</t>
  </si>
  <si>
    <t>OSCAR EDUAR AREVAO AMAYA</t>
  </si>
  <si>
    <t>500-PS-2496-2024</t>
  </si>
  <si>
    <t>MEDELLIN INGENIERIA Y SERVICIOS SAS</t>
  </si>
  <si>
    <t>500-PS-2497-2024</t>
  </si>
  <si>
    <t xml:space="preserve">  Actualizar e inventariar la información del Sistema de Alumbrado Público gestionado por EMCALI E.I.C.E. E.S.P. en la cobertura del Distrito de Santiago de Cali (EMCALI/Operador SALP) y de las redes de distribución de energía eléctrica de uso general (EMCALI/Operador de Red), propiedad del software ENERGIS en cabeza del proveedor exclusivo ELECTROSOFTWARE.  </t>
  </si>
  <si>
    <t>900-CCE-0384-2024</t>
  </si>
  <si>
    <t>500-CCE-2929-2024</t>
  </si>
  <si>
    <t>ELECTRO SOFTWARE S.A.S BIC</t>
  </si>
  <si>
    <t>MARIO GERMAN OCAÑA GUERRERO</t>
  </si>
  <si>
    <t xml:space="preserve">Realizar la reparacion a carcamos y accesos a los equipos moviles de las subestaciones de potencia conforman el sistema de distribucion local, SDL de energia, de acuerdo con las especifiaciones tecnicas que hacen parte integral del presente proceso </t>
  </si>
  <si>
    <t>900-IP-0411-2024</t>
  </si>
  <si>
    <t>500-PS-3079-2024</t>
  </si>
  <si>
    <t>GRUPO M2 SAS</t>
  </si>
  <si>
    <t>WALTER ALFONSO ORTIZ</t>
  </si>
  <si>
    <t xml:space="preserve">Suministro ddp de asesorios para la red subterranea </t>
  </si>
  <si>
    <t>900-IP-0441-2024</t>
  </si>
  <si>
    <t>500-CS-3101-2024</t>
  </si>
  <si>
    <t>GIANY ALBERTO LOZANO DOMINGUEZ</t>
  </si>
  <si>
    <t>Realizar el inventario de los equipos directamente conectados a la red de EMCALI que no son de su propiedad.</t>
  </si>
  <si>
    <t>900-IP-0233-2024</t>
  </si>
  <si>
    <t>500-PS-3133-2024</t>
  </si>
  <si>
    <t>FUNDACION EQUIPO PROFESIONAL PARA EL DESARROLLO ECONOMICO SOCIAL Y AMBIENTAL- EPRODESA ONG</t>
  </si>
  <si>
    <t>SUMINISTRO DE HERRAMIENTAS ELECTRICAS (HERRAMIENTAS DE LINEA VIVA)</t>
  </si>
  <si>
    <t>900-IP0450-2024</t>
  </si>
  <si>
    <t>500-CS-3168-2024</t>
  </si>
  <si>
    <t>IMPORTAREX  .SA.S.</t>
  </si>
  <si>
    <t xml:space="preserve">WALTER ALFONSO ORTIZ </t>
  </si>
  <si>
    <t>actualización de software licenciado de las aplicaciones del centro de control NETWORK MANAGER - ADMS (SCADA/DMS/OMS)</t>
  </si>
  <si>
    <t>900-CCE-0225-2024</t>
  </si>
  <si>
    <t>500-CCE-2980-2024</t>
  </si>
  <si>
    <t>HITACHI ENERGY COLOMBIA SAS</t>
  </si>
  <si>
    <t>JAIRO TORREZ ECHEVERRY</t>
  </si>
  <si>
    <t>Prestar el servicio para la gestión de pérdidas no técnicas en el área de influencia y cobertura de EMCALI E.I.C.E E.S.P.</t>
  </si>
  <si>
    <t>900-IPU-0378-2024</t>
  </si>
  <si>
    <t>500-PS-3324-2024</t>
  </si>
  <si>
    <t xml:space="preserve"> DISICO S.A.</t>
  </si>
  <si>
    <t>SOFFY MEJIA</t>
  </si>
  <si>
    <t>Adquirir suscripciones en nube a modo SaaS (Software as a Service) de la solución Meter Solution Cloud Service (MDM moderno) de Oracle incluyendo los servicios IAAS (infraestructure as a service)  - PAAS (Platform as a service) necesarios para la operación de 50,000 canales de medidores de energía con base en las especificaciones técnicas.</t>
  </si>
  <si>
    <t>900-IP-0475-2024</t>
  </si>
  <si>
    <t>500-PS-3565-2024</t>
  </si>
  <si>
    <t>ITIS SUPPORT S.A.S</t>
  </si>
  <si>
    <t>Construccion para ampliar, reconfigurar e instalar infraestructura red semiaislada del sistema de distribuccion local de energia de EMCALI-SDL, mediante la contruccion de nuevos circuitos y la reconfiguracion de algunos tramos de circuitos existentes de las subestaciones campiña, Juanchito, Pance, Sur, San Antonio, Alferez, San Luis, Chipichape y Diesel II</t>
  </si>
  <si>
    <t>900-IPU-361-2024</t>
  </si>
  <si>
    <t>500-CO-3573-2024</t>
  </si>
  <si>
    <t>CONSORCIO POWER NETWORKS</t>
  </si>
  <si>
    <t>DIEGO LUIS RAMIREZ LOSADA</t>
  </si>
  <si>
    <t>Prestar los servicios de venta e instalación de los productos ofrecidos en el portafolio de la unidad estratégica de negocio de tecnologías de la información y comunicación de EMCALI.</t>
  </si>
  <si>
    <t>900-IP-1247-2025</t>
  </si>
  <si>
    <t>400-PS-1247-2025</t>
  </si>
  <si>
    <t>PROYECTOS DE INGENIERÍA S.A. PROING S. A</t>
  </si>
  <si>
    <t>Renovar el soporte, actualización de nuevas versiones y mantenimiento del aplicativo DARUMA.</t>
  </si>
  <si>
    <t>TIQAL S.A.S</t>
  </si>
  <si>
    <t>Renovación de la licencia para el software ONEGATE y Modulo FIDO2, incluyendo las actividades de soporte, actualización y mantenimiento</t>
  </si>
  <si>
    <t>Prestar los servicios para identificar y gestionar los PCB en el Sistema de Energía Eléctrico de EMCALI EICE ESP, así como reducir y eliminar gradualmente los efectos de su manejo inadecuado</t>
  </si>
  <si>
    <t xml:space="preserve"> 
GESTION AMBIENTAL MAS INGENIERIA SAS</t>
  </si>
  <si>
    <t>JASSGON RAIGOSA BENITEZ</t>
  </si>
  <si>
    <t>Realizar pruebas de aislamiento de vehículos tipo canasta y tipo grúa</t>
  </si>
  <si>
    <t xml:space="preserve">
TESTLAB S.A.S</t>
  </si>
  <si>
    <t xml:space="preserve"> 
REALIZAR EL MANTENIMIENTO PREVENTIVO A EQUIPOS MARCA ZERA MT310, VCS320-1, 109-MCS-01, 109-EPT-01 DEL LABORATORIO DE ENSAYOS Y MEDIDAS ELÉCTRICAS.</t>
  </si>
  <si>
    <t>MESSEN SAS.</t>
  </si>
  <si>
    <t>PRESTAR EL SERVICIO DE ALQUILER, INSTALACIÓN Y MANTENIMIENTO DE DOS (2) BAÑOS MÓVIL TIPO REFLOW CON LAVAMANOS Y ORINAL INDEPENDIENTE PARA LAS SUBESTACIONES ALFÉREZ Y MULALÓ DE EMCALI.</t>
  </si>
  <si>
    <t>500-PS-1444-2025</t>
  </si>
  <si>
    <t>Contratar servicios para apoyar las labores operativas de mantenimiento correctivo de la red de acceso pasivo de fibra óptica, inalámbrica, así como de los sistemas de información y gestión que respaldan la infraestructura física de la red, dentro de las zonas de cobertura e influencia de la UENTIC</t>
  </si>
  <si>
    <t>900-IP-0057-2025</t>
  </si>
  <si>
    <t>400-CM-1351-2025</t>
  </si>
  <si>
    <t>INGENIEROS ELECTRICISTAS CIVILES MECANICOSY AFINES S.A.S.</t>
  </si>
  <si>
    <t>Realizar mantenimiento, operación y gestión de cobro de las estaciones de recarga para vehículos eléctricos de EMCALI EICE ESP</t>
  </si>
  <si>
    <t xml:space="preserve"> 
INPEL S.A
</t>
  </si>
  <si>
    <t>GERARDO GOMEZ SIERRA</t>
  </si>
  <si>
    <t>NORMARH S.A.S.</t>
  </si>
  <si>
    <t>NILSON HOLMES MUÑOZ</t>
  </si>
  <si>
    <t>Realizar el mantenimiento Preventivo a Equipos de Prueba de Medidores de Energía Eléctrica - EPM, marca Landis &amp; Gry..</t>
  </si>
  <si>
    <t xml:space="preserve"> 
IMECTRO PROCESOS INDUSTRIALES SAS</t>
  </si>
  <si>
    <t>RENOVAR EL SERVICIO DE SOPORTE, ACTUALIZACIÓN Y MANTENIMIENTO SAM SISTEMA DE RECAUDO EN LÍNEA</t>
  </si>
  <si>
    <t>SERVICIO DE LICENCIAMIENTO Y SOPORTE PARA LA PLATAFORMA ONBASE ESSENTIAL ENTERPRICE MODALIDAD SUSCRIPCION EN NUBE</t>
  </si>
  <si>
    <t>Realizar calibración de hidrómetros del Laboratorio de Ensayos a Aceites Dieléctricos de EMCALI E.I.C.E E.S.P.</t>
  </si>
  <si>
    <t>COMPAÑIA NACIONAL DE METROLOGIA S.A.S. - CONAMET S.A.S</t>
  </si>
  <si>
    <t xml:space="preserve">	
Prestar el servicio de cafetería y logística (catering) para la atención de reuniones de la Secretaría General y Gerencia General de EMCALI.</t>
  </si>
  <si>
    <t>CLUB SOCIAL Y DEPORTIVO DE TRABAJADORES Y PENSIONADOS DE EMCALI E.I.C.E. E.S.P.</t>
  </si>
  <si>
    <t>GUADALUOE GUERRERO LOPEZ</t>
  </si>
  <si>
    <t>ACTUALIZACION DEL LICENCIAMIENTO DEL SOFTWARE ARCGIS SOBRE EL CUAL OPERA EL SISTEMA DE
INFORMACION GEOGRAFICA DE LA UENAA</t>
  </si>
  <si>
    <t xml:space="preserve">ESRI COLOMBIA </t>
  </si>
  <si>
    <t xml:space="preserve">	
Realizar mantenimiento general de transformadores de potencia de las Subestaciones de Energía del Sistema de Distribución de Local de EMCALI EICE E.S.P</t>
  </si>
  <si>
    <t>500-CM-1764-2025</t>
  </si>
  <si>
    <t>BOBINADOS TECNICOS INGENIERIA S.A</t>
  </si>
  <si>
    <t>JORGE MAURICIO DONNEYS</t>
  </si>
  <si>
    <t>Realizar mantenimiento general de transformadores de potencia de las Subestaciones de Energía del Sistema de Distribución de Local de EMCALI EICE E.S.P</t>
  </si>
  <si>
    <t>FACELEC S.A.S-FABRICA</t>
  </si>
  <si>
    <t>Contratar los servicios de ingeniería para desarrollo, personalizaciones, y soporte de Nivel ll sobre la plataforma del aplicativo OPEN SMART FLEX Versión 6.01.04.</t>
  </si>
  <si>
    <t>Prestar el servicio para el mantenimiento Preventivo del Equipo Desmineralizador de Agua de la Gerencia de Unidad Estratégica Negocio de Tecnologías de la Información y Comunicación de EMCALI EICE E.S.P.)</t>
  </si>
  <si>
    <t>900-IP-0096-2025</t>
  </si>
  <si>
    <t>400-CM-1797-2025</t>
  </si>
  <si>
    <t>VICTOR HUGO GIRLDO MUÑOZ</t>
  </si>
  <si>
    <t>JOSE ADOLFO PORTILLA CAICEDO</t>
  </si>
  <si>
    <t xml:space="preserve">	
Suministro de elementos y reactivos para el Laboratorio de Aceites de la UENE.</t>
  </si>
  <si>
    <t>Prestar el servicio de computación en la nube, bajo la modalidad de Software como un Servicio (SaaS), del Software ENERGIS AP, como el Sistema de Información del Alumbrado Público (SIAP).</t>
  </si>
  <si>
    <t>900-CCE- 0120-2025</t>
  </si>
  <si>
    <t>Adquirir pinturas en aerosol color negro y amarillo de 16 Onz.</t>
  </si>
  <si>
    <t>INDUSTRIA FERRETERA SAS</t>
  </si>
  <si>
    <t>900-CCE- 0131-2025</t>
  </si>
  <si>
    <t>Realizar todas las obras de infraestructura necesarias para la instalación y expansión de redes de fibra óptica incluyendo diseños, en línea con los proyectos de mejora y ampliación de la red de telecomunicaciones dentro de las zonas de cobertura e influencia de la UENTIC de EMCALI EICE ESP</t>
  </si>
  <si>
    <t>900-IP-0127-2025</t>
  </si>
  <si>
    <t>400-CO-2074-2025</t>
  </si>
  <si>
    <t>Prestar los servicios de soporte técnico requeridos para la operación, administración y manejo de la plataforma ZABBIX, incluyendo transferencia de conocimiento hacia el personal encargado de EMCALI E.I.C.E E.S. P. de la plataforma.</t>
  </si>
  <si>
    <t>900-IP-0116-2025</t>
  </si>
  <si>
    <t>400-PS-1946-2025</t>
  </si>
  <si>
    <t>IMAGUNET SAS</t>
  </si>
  <si>
    <t>EDIER GUZMÁN MORALESCC</t>
  </si>
  <si>
    <t>Adquirir transformadores eléctricos para el sistema de alumbrado público del Distrito de Santiago de Cali</t>
  </si>
  <si>
    <t xml:space="preserve">	
Realizar la calibración de Equipos de Prueba de Medidores de Energía EPM.</t>
  </si>
  <si>
    <t xml:space="preserve">	
DIGITRON S.A.S
</t>
  </si>
  <si>
    <t>Realizar la renovación de suscripción de una plataforma integral de mensajería, correo electrónico, salas de reuniones, trabajo colaborativo en la nube, herramientas de seguridad y Administración y de protección de identidades.</t>
  </si>
  <si>
    <t>CONTROLES EMPRESARIALES</t>
  </si>
  <si>
    <t>BENJAMIN DORADO ALONSO</t>
  </si>
  <si>
    <t>Adquisición de Fuente para Remota de Subestación CDS.</t>
  </si>
  <si>
    <t>SOLLIVAN SMART SOLUTIONS SAS</t>
  </si>
  <si>
    <t>Contratar el soporte y el mantenimiento extendido del licenciamiento del aplicativo comercial Smartflex.</t>
  </si>
  <si>
    <t xml:space="preserve">	
OPEN INTELLIGENCE S.A.S.</t>
  </si>
  <si>
    <t>Prestar los servicios para la Gestión Integral de Residuos, la cual incluye larecolección, cargue, transporte, manipulación,  almacenamiento temporal, aprovechamiento,
tratamiento y/o disposición final, de manera segura y ambientalmente adecuada de residuos
peligrosos, residuos de aparatos eléctricos y electrónicos - RAEE y excedentes</t>
  </si>
  <si>
    <t>900-IP-0140-2025</t>
  </si>
  <si>
    <t>100-PS-2401-2025</t>
  </si>
  <si>
    <t>RECUPERADORA Y FUNDICIONES</t>
  </si>
  <si>
    <t>MIGUEL ANGEL FLOREZ GUERRERO</t>
  </si>
  <si>
    <t>ADQUIRIR EL SERVICIO DE LA RENOVACIÓN DEL SOFTWARE DE LAS SUITES CPANEL.</t>
  </si>
  <si>
    <t>900-IP-0148-2025</t>
  </si>
  <si>
    <t>400-PS-2788-2025</t>
  </si>
  <si>
    <t xml:space="preserve">	
SOLUCIONES DE TELECOMUNICACIONES Y COMPUTO S.A.S.</t>
  </si>
  <si>
    <t>LUIS EVELIO SAAVEDRA TORRES</t>
  </si>
  <si>
    <t xml:space="preserve">	
Prestar los Servicios de Soporte técnico 7x24x365, actualización a la última versión, garantía y mantenimiento de hardware y software de la solución Web - Content Optenet Legal Filter respecto a las soluciones CONTENT PROTECTOR - BGP (control de pornografía infantil), MAIL SECURE (Antivirus, Antispam In - Out y Antiphishing).</t>
  </si>
  <si>
    <t>900-CCE-0170-2025</t>
  </si>
  <si>
    <t>400-CCE-2779-2025</t>
  </si>
  <si>
    <t xml:space="preserve">	
INNOVA NETWORKS SAS.</t>
  </si>
  <si>
    <t>JAVIER AMELINES EN REEMPLAZO DE WILLIAM GONZALEZ VELASCO</t>
  </si>
  <si>
    <t>Mantenimiento al Sistema de Control Eléctrico de las Puertas de Acceso al Laboratorio de Ensayos y Medidas Eléctricas.</t>
  </si>
  <si>
    <t xml:space="preserve">SERVICIOS ESPECIALIZADOS DE TELECOMUNICACIONES SEDETEL S.A.S. </t>
  </si>
  <si>
    <t>Prestar el servicio de calibración de un (1) Patrón Trifásico, un (1) Temporizador y un (1) Cronómetro Digital.</t>
  </si>
  <si>
    <t xml:space="preserve">
COLMETRIK S.A.S </t>
  </si>
  <si>
    <t xml:space="preserve">	
SUMINISTRAR BATERÍAS DE ARRANQUE Y CARGADORES DE BATERÍAS PARA LAS PLANTAS DE EMERGENCIA DE LA GERENCIA DE UNIDAD ESTRATÉGICA NEGOCIO DE TECNOLOGÍAS DE LA INFORMACIÓN Y COMUNICACIÓN DE EMCALI EICE E.S.P.</t>
  </si>
  <si>
    <t>900-IP-0188-2025</t>
  </si>
  <si>
    <t>INGENIERIA ARANGO ANGEL</t>
  </si>
  <si>
    <t>900-IP-0176-2025</t>
  </si>
  <si>
    <t>400-CS-2815-2025</t>
  </si>
  <si>
    <t>NACIONAL DE ELECTRICOS H H LTDA</t>
  </si>
  <si>
    <t>JHON JAIRO BURGOS SALAZAR</t>
  </si>
  <si>
    <t>Prestar soporte técnico, actualización y mantenimiento de los Servicios de la Plataforma AAA (Autentication- Autorization- Accounting) Alepo.</t>
  </si>
  <si>
    <t>900-CCE-0185-2025</t>
  </si>
  <si>
    <t>400-CCE-2965-2025</t>
  </si>
  <si>
    <t>INNOVA NETWORKS SAS.</t>
  </si>
  <si>
    <t>FRANCISCO ANDRES MUÑOZ CASTAÑEDA</t>
  </si>
  <si>
    <t>Mantenimiento preventivo a compresores de aire del Laboratorio de Ensayos y Medidas Eléctricas.</t>
  </si>
  <si>
    <t>TALLERES BRIG LTADA</t>
  </si>
  <si>
    <t>Suscripción para el licenciamiento anual del software ArcGIS Online (en su última versión), para el funcionamiento del Sistema de Información Territorial de los Instrumentos de Planeación de EMCALI -SITipEM</t>
  </si>
  <si>
    <t>900-CCE-0212-2025</t>
  </si>
  <si>
    <t>200-CCE-2983-2025</t>
  </si>
  <si>
    <t>GUSTAVO ADOLFO CAMACHO RIVERA</t>
  </si>
  <si>
    <t>Adquisición de Licenciamiento SQL Server 2022 Standard Core - 2 Core License Pack para la Unidad Control de Energía- GUENE para el SISTEMA DE GESTION TNS (TWACS NETWORK SERVER) A SISTEMA ACLARA ONE.</t>
  </si>
  <si>
    <t>900-CCE-0234-2025</t>
  </si>
  <si>
    <t>200-CCE-3002-2025</t>
  </si>
  <si>
    <t>ERIKA FILO VEGA</t>
  </si>
  <si>
    <t>REALIZAR LA REPARACIÓN DE LAS MOTOBOMBAS PERTENECIENTES A LA UENTIC DE
EMCALI EICE ESP</t>
  </si>
  <si>
    <t>900-IP-0161-2025</t>
  </si>
  <si>
    <t>400 – CM –2770 - 2025</t>
  </si>
  <si>
    <t xml:space="preserve">	
Prestar los servicios de soporte técnico, actualización y mantenimiento integral para la operación de la plataforma en Nube de la Red Inteligente de EMCALI, compuesta por las soluciones tecnológicas SwitchRay y HoduPBX, incluyendo su interoperabilidad, configuración, escalabilidad y actualización funcional de los servicios ofertados por EMCALI EICE ESP.</t>
  </si>
  <si>
    <t>900-CCE-0208-2025</t>
  </si>
  <si>
    <t>400-CCE-2979-2025</t>
  </si>
  <si>
    <t>S&amp;S IP S.A.S.</t>
  </si>
  <si>
    <t>MAURICIO NARANJA LOURIDO</t>
  </si>
  <si>
    <t>Realizar mantenimiento preventivo a montacargas del Laboratorio de Ensayos y Medidas Eléctricas.</t>
  </si>
  <si>
    <t>900-IP-0187-2025</t>
  </si>
  <si>
    <t>500-CM-2960-2025</t>
  </si>
  <si>
    <t>MONTACARGAS FERNANDEZ Y LOZANO SAS</t>
  </si>
  <si>
    <t>GERENCIA DE AREA  DE GESTION DE ACTIVOS</t>
  </si>
  <si>
    <t>GERENCIA DE AREA COMERCIAL Y GESTION AL CLIENTE</t>
  </si>
  <si>
    <t>GERENCIA DE AREA FINANCIERA</t>
  </si>
  <si>
    <t>GERENCIA GENERAL</t>
  </si>
  <si>
    <t>GERENCIA DE AREA DE TECNOLOGIAS DE LA INFORMACION</t>
  </si>
  <si>
    <t>GERENCIA DE AREA  DE GESTION HUMANA</t>
  </si>
  <si>
    <t>GERENCIA DE AREA DE GESTION HUMANA Y ACTIVOS</t>
  </si>
  <si>
    <t>PRESTACIÓN DE SERVICIOS PROFESIONALES PARA BRINDAR ACOMPAÑAMIENTO EN MATERIA DE PLANEACION ESTRATEGICA DEL ABASTECIMIENTO EMPRESARIAL.</t>
  </si>
  <si>
    <t>900-IP-0002-2025</t>
  </si>
  <si>
    <t>PRESTACION DE SERVICIOS</t>
  </si>
  <si>
    <t>900-PS-0005-2025</t>
  </si>
  <si>
    <t>LADY ANGELICA MORA ALVARADO</t>
  </si>
  <si>
    <t xml:space="preserve">PRESTACIÓN DE SERVICIOS PROFESIONALES EN EL CONTROL Y SEGUIMIENTO DE LOS PROCESOS DE SELECCIÓN DE CONTRATISTAS GESTIONADOS EN LA GERENCIA DE AREA DE ABASTECIMIENTO EMPRESARIAL DE  EMCALI E.I.C.E E.S.P </t>
  </si>
  <si>
    <t>900-IP-0003-2025</t>
  </si>
  <si>
    <t>900-PS-0006-2025</t>
  </si>
  <si>
    <t>VANESSA ANGULO</t>
  </si>
  <si>
    <t>PRESTACION DE SERVICIOS PROFESIONALES PARA BRINDAR ACOMPAÑAMIENTO JURIDICO A LA GERENTE DE ÁREA DE ABASTECIMIENTO EMPRESARIAL DE EMCALI E.I.C.E E.S.P.</t>
  </si>
  <si>
    <t>900-IP-0004-2025</t>
  </si>
  <si>
    <t>900-PS-0009-2025</t>
  </si>
  <si>
    <t>ZULMA ANDREA LEÓN</t>
  </si>
  <si>
    <t>PRESTACION DE SERVICIOS PROFESIONALES COMO ABOGADO, BRINDANDO APOYO EN LAS ACTIVIDADES RELACIONADAS CON LAS FUNCIONES DE LA GERENCIA DE ÁREA DE ABASTECIMIENTO EMPRESARIAL DE  EMCALI E.I.C.E E.S.P</t>
  </si>
  <si>
    <t>900-IP-0005-2025</t>
  </si>
  <si>
    <t>900-PS-0014-2025</t>
  </si>
  <si>
    <t>DARIO FERNANDO NARVAEZ</t>
  </si>
  <si>
    <t xml:space="preserve">PRESTAR SERVICIOS PROFESIONALES JURÍDICOS A LA GERENCIA DE ÁREA DE ABASTECIMIENTO EMPRESARIAL DE EMCALI E.I.C.E. E.S.P. </t>
  </si>
  <si>
    <t>900-IP-0006-2025</t>
  </si>
  <si>
    <t>900-PS-0015-2025</t>
  </si>
  <si>
    <t>MANUEL ANTONIO TRIANA</t>
  </si>
  <si>
    <t>900-IP-0007-2025</t>
  </si>
  <si>
    <t>900-PS-0016-2025</t>
  </si>
  <si>
    <t>CARLOS ANDRES TELLEZ MONDRAGON</t>
  </si>
  <si>
    <t>900-IP-0008-2025</t>
  </si>
  <si>
    <t>900-PS-0017-2025</t>
  </si>
  <si>
    <t>YASMIN ESPINOSA UNGRIA</t>
  </si>
  <si>
    <t>PRESTACION DE SERVICIOS PROFESIONALES COMO ABOGADA, BRINDANDO APOYO EN LAS ACTIVIDADES RELACIONADAS CON LAS FUNCIONES DE LA GERENCIA DE ÁREA DE ABASTECIMIENTO EMPRESARIAL DE  EMCALI E.I.C.E E.S.P</t>
  </si>
  <si>
    <t>900-IP-0009-2025</t>
  </si>
  <si>
    <t>900-PS-0018-2025</t>
  </si>
  <si>
    <t>NATALIA MORALES LÓPEZ</t>
  </si>
  <si>
    <t>900-IP-0010-2025</t>
  </si>
  <si>
    <t>900-PS-0019-2025</t>
  </si>
  <si>
    <t>RAFAEL GONZALEZ VASQUEZ</t>
  </si>
  <si>
    <t>PRESTACION DE SERVICIOS PROFESIONALES COMO ADMINISTRADORA DE EMPRESAS, BRINDANDO APOYO EN LAS ACTIVIDADES RELACIONADAS CON LAS FUNCIONES DE LA GERENCIA DE ÁREA DE ABASTECIMIENTO EMPRESARIAL DE  EMCALI E.I.C.E E.S.P</t>
  </si>
  <si>
    <t>900-IP-0011-2025</t>
  </si>
  <si>
    <t>900-PS-0020-2025</t>
  </si>
  <si>
    <t>DIANA ANDREA HENAO OSORIO</t>
  </si>
  <si>
    <t>900-IP-0012-2025</t>
  </si>
  <si>
    <t>900-PS-0021-2025</t>
  </si>
  <si>
    <t>YILWER ARTEAGA JIMENEZ</t>
  </si>
  <si>
    <t>PRESTACION DE SERVICIOS PROFESIONALES COMO INGENIERA, BRINDANDO APOYO EN LAS ACTIVIDADES RELACIONADAS CON LAS FUNCIONES DE LA GERENCIA DE ÁREA DE ABASTECIMIENTO EMPRESARIAL DE  EMCALI E.I.C.E E.S.P</t>
  </si>
  <si>
    <t>900-IP-0013-2025</t>
  </si>
  <si>
    <t>900-PS-0022-2025</t>
  </si>
  <si>
    <t>LINA MARCELA ECHAVARRIA</t>
  </si>
  <si>
    <t>900-IP-0014-2025</t>
  </si>
  <si>
    <t>900-PS-0024-2025</t>
  </si>
  <si>
    <t>KAREN ANDREA ZAPATA AMU</t>
  </si>
  <si>
    <t>PRESTACION DE SERVICIOS PROFESIONALES COMO INGENIERO INFORMATICO, BRINDANDO APOYO EN LAS ACTIVIDADES RELACIONADAS CON LAS FUNCIONES DE LA GERENCIA DE ÁREA DE ABASTECIMIENTO EMPRESARIAL DE  EMCALI E.I.C.E E.S.P</t>
  </si>
  <si>
    <t>900-IP-0015-2025</t>
  </si>
  <si>
    <t>900-PS-0025-2025</t>
  </si>
  <si>
    <t>EDER RODRÍGUEZ QUIÑONEZ</t>
  </si>
  <si>
    <t>PRESTACIÓN DE SERVICIOS DE APOYO A LA GESTIÓN PARA BRINDAR SOPORTE, EN ACTIVIDADES RELACIONADAS A LA GERENCIA DE ÁREA DE ABASTECIMIENTO EMPRESARIAL DE  EMCALI E.I.C.E E.S.P</t>
  </si>
  <si>
    <t>900-IP-0016-2025</t>
  </si>
  <si>
    <t>900-PS-00268-2025</t>
  </si>
  <si>
    <t>JULIO CESAR ERAZO</t>
  </si>
  <si>
    <t>900-PS-0027-2025</t>
  </si>
  <si>
    <t>NATALY PACHON ALVAREZ</t>
  </si>
  <si>
    <t>900-IP-0018-2025</t>
  </si>
  <si>
    <t>900-PS-0023-2025</t>
  </si>
  <si>
    <t>DANIELA OCAMPO HERNANDEZ</t>
  </si>
  <si>
    <t>PRESTACION DE SERVICIOS PROFESIONALES COMO INGENIERO DE SISTEMAS, BRINDANDO APOYO EN LAS ACTIVIDADES RELACIONADAS CON LAS FUNCIONES DE LA GERENCIA DE ÁREA DE ABASTECIMIENTO EMPRESARIAL DE  EMCALI E.I.C.E E.S.P</t>
  </si>
  <si>
    <t>900-IP-0019-2025</t>
  </si>
  <si>
    <t>900-PS-0028-2025</t>
  </si>
  <si>
    <t>JUAN CARLOS CUADRO PORTILLO</t>
  </si>
  <si>
    <t>900-IP-0020-2025</t>
  </si>
  <si>
    <t>900-PS-0029-2025</t>
  </si>
  <si>
    <t>CHRISTIAN ANDRES CARABALI RIZO</t>
  </si>
  <si>
    <t>PRESTACION DE SERVICIOS PROFESIONALES COMO INGENIERA INDUSTRIAL, BRINDANDO APOYO EN LAS ACTIVIDADES RELACIONADAS CON LAS FUNCIONES DE LA GERENCIA DE ÁREA DE ABASTECIMIENTO EMPRESARIAL DE  EMCALI E.I.C.E E.S.P</t>
  </si>
  <si>
    <t>900-IP-0021-2025</t>
  </si>
  <si>
    <t>900-PS-0030-2025</t>
  </si>
  <si>
    <t>JULIETH TATIANA SAAVEDRA ROSALES</t>
  </si>
  <si>
    <t>900-IP-0022-2025</t>
  </si>
  <si>
    <t>900-PS-0031-2025</t>
  </si>
  <si>
    <t>ALEJANDRO GOMEZ LLANTÉN</t>
  </si>
  <si>
    <t>900-IP-0023-2025</t>
  </si>
  <si>
    <t>900-PS-0032-2025</t>
  </si>
  <si>
    <t>MONICA D´HARO BURGOS</t>
  </si>
  <si>
    <t>PRESTACIÓN DE SERVICIOS PROFESIONALES PARA  EL CONTROL  LEGAL Y SEGUIMIENTO CONTRACTUAL DE LOS PROCESOS DE SELECCIÓN DE CONTRATISTAS GESTIONADOS EN LA GERENCIA DE AREA DE ABASTECIMIENTO EMPRESARIAL DE  EMCALI E.I.C.E E.S.P</t>
  </si>
  <si>
    <t>900-IP-0024-2025</t>
  </si>
  <si>
    <t>900-PS-0044-2025</t>
  </si>
  <si>
    <t>LEIDY CAROLINA NOY LEÓN</t>
  </si>
  <si>
    <t>PRESTACION DE SERVICIOS PROFESIONALES COMO ECONOMISTA, BRINDANDO APOYO EN LAS ACTIVIDADES RELACIONADAS CON LAS FUNCIONES DE LA GERENCIA DE ÁREA DE ABASTECIMIENTO EMPRESARIAL DE  EMCALI E.I.C.E E.S.P</t>
  </si>
  <si>
    <t>900-IP-0025-2025</t>
  </si>
  <si>
    <t>900-PS-0033-2025</t>
  </si>
  <si>
    <t>MARIO ANDRÉS ARÉVALO MESA</t>
  </si>
  <si>
    <t>PRESTACION DE SERVICIOS PROFESIONALES COMO INGENIERO INDUSTRIAL, BRINDANDO APOYO EN LAS ACTIVIDADES RELACIONADAS CON LAS FUNCIONES DE LA GERENCIA DE ÁREA DE ABASTECIMIENTO EMPRESARIAL DE  EMCALI E.I.C.E E.S.P</t>
  </si>
  <si>
    <t>900-IP-0026-2025</t>
  </si>
  <si>
    <t>900-PS-0034-2025</t>
  </si>
  <si>
    <t>HAROLD MONDRAGÓN DICUARA</t>
  </si>
  <si>
    <t>PRESTACIÓN DE SERVICIOS DE APOYO A LA GESTION PARA BRINDAR APOYO, EN ACTIVIDADES RELACIONADAS A LA GERENCIA DE ÁREA DE ABASTECIMIENTO EMPRESARIAL DE  EMCALI E.I.C.E E.S.P</t>
  </si>
  <si>
    <t>900-IP-0027-2025</t>
  </si>
  <si>
    <t>900-PS-0035-2025</t>
  </si>
  <si>
    <t>CARLOS DAVID LOPEZ GODOY</t>
  </si>
  <si>
    <t>PRESTACION DE SERVICIOS DE APOYO A LA GESTIÓN  EN ACTIVIDADES ADMINISTRATIVAS DE LA GERENCIA DE AREA DE ABASTECIMIENTO EMPRESARIAL DE EMCALI EICE ESP</t>
  </si>
  <si>
    <t>900-IP-0028-2025</t>
  </si>
  <si>
    <t>900-PS-0036-2025</t>
  </si>
  <si>
    <t>VIVIANA SALDARRIAGA</t>
  </si>
  <si>
    <t>PRESTACION DE SERVICIOS PROFESIONALES ESPECIALIZADOS PARA LA GESTION DE PROCESOS ADMINISTRATIVOS DE LA GERENCIA DE AREA DE ABASTECIMIENTO EMPRESARIAL DE EMCALI E.I.C.E E.S.P</t>
  </si>
  <si>
    <t>900-IP-0029-2025</t>
  </si>
  <si>
    <t>900-PS-0037-2025</t>
  </si>
  <si>
    <t>ELIZABETH VASQUEZ CHAVARRO</t>
  </si>
  <si>
    <t>PRESTACION DE SERVICIOS DE APOYO A LA GESTIÓN, EN LOS PROCESOS ADMINISTRATIVOS DE LA GERENCIA DE ÁREA DE ABASTECIMIENTO EMPRESARIAL DE EMCALI EICE ESP.</t>
  </si>
  <si>
    <t>900-IP-0030-2025</t>
  </si>
  <si>
    <t>900-PS-0038-2025</t>
  </si>
  <si>
    <t>ANDRES FERNANDO IDÁRRAGA</t>
  </si>
  <si>
    <t>PRESTACION DE SERVICIOS DE APOYO A LA GESTIÓN EN ACTIVIDADES ADMINISTRATIVAS DE LA GERENCIA DE AREA DE ABASTECIMIENTO EMPRESARIAL DE EMCALI E.I.C.E. E.S.P</t>
  </si>
  <si>
    <t>900-IP-0031-2025</t>
  </si>
  <si>
    <t>900-PS-0039-2025</t>
  </si>
  <si>
    <t>MARIA FERNANDA ALVAREZ</t>
  </si>
  <si>
    <t>PRESTACIÓN DE SERVICIOS PROFESIONALES PARA BRINDAR SOPORTE JURIDICO, EN ACTIVIDADES RELACIONADAS A LA GERENCIA DE AREA DE ABASTECIMIENTO EMPRESARIAL DE  EMCALI E.I.C.E E.S.P.</t>
  </si>
  <si>
    <t>900-IP-0032-2025</t>
  </si>
  <si>
    <t>900-PS-0040-2025</t>
  </si>
  <si>
    <t>DIANA SOFIA GÓMEZ</t>
  </si>
  <si>
    <t>PRESTACIÓN DE SERVICIOS PROFESIONALES PARA BRINDAR SOPORTE EN ACTIVIDADES RELACIONADAS A LA GERENCIA DE AREA DE ABASTECIMIENTO EMPRESARIAL DE  EMCALI E.I.C.E E.S.P.</t>
  </si>
  <si>
    <t>900-IP-0034-2025</t>
  </si>
  <si>
    <t>900-PS-0042-2025</t>
  </si>
  <si>
    <t>SEBASTIAN BUITRAGO HERNANDEZ</t>
  </si>
  <si>
    <t>PRESTACIÓN DE SERVICIOS PROFESIONALES PARA BRINDAR SOPORTE JURIDICO, EN ACTIVIDADES RELACIONADAS A LA GERENCIA DE AREA DE ABASTECIMIENTO EMPRESARIAL DE  EMCALI E.I.C.E E.S.P</t>
  </si>
  <si>
    <t>900-IP-0035-2025</t>
  </si>
  <si>
    <t>900-PS-0043-2025</t>
  </si>
  <si>
    <t>ZULMA XIMENA VARGAS</t>
  </si>
  <si>
    <t>900-IP-0043-2025</t>
  </si>
  <si>
    <t>900-PS-1170-2025</t>
  </si>
  <si>
    <t>CARLOS EDUARDO PAZ GOMEZ</t>
  </si>
  <si>
    <t>14/02/2025</t>
  </si>
  <si>
    <t>900-IP-0044-2025</t>
  </si>
  <si>
    <t>900-PS-1167-2025</t>
  </si>
  <si>
    <t>LEIDY JOHANNA ERASO ERASO</t>
  </si>
  <si>
    <t>900-IP-0045-2025</t>
  </si>
  <si>
    <t>900-PS-1174-2025</t>
  </si>
  <si>
    <t>LORENA PATRICIA NIÑO ZAMBRANO</t>
  </si>
  <si>
    <t>900-IP-0049-2025</t>
  </si>
  <si>
    <t>900-PS-1171-2025</t>
  </si>
  <si>
    <t>CAROLINA PATIÑO PATIÑO</t>
  </si>
  <si>
    <t>900-IP-0046-2025</t>
  </si>
  <si>
    <t>900-PS-1169-2025</t>
  </si>
  <si>
    <t>CARLOS ANDRES CIFUENTES ROJAS</t>
  </si>
  <si>
    <t>900-IP-0047-2025</t>
  </si>
  <si>
    <t>900-PS-1173-2025</t>
  </si>
  <si>
    <t>FERNANDO CÉSAR MARINEZ LOPEZ</t>
  </si>
  <si>
    <t>900-IP-0048-2025</t>
  </si>
  <si>
    <t>900-PS-1172-2025</t>
  </si>
  <si>
    <t>CHRISTIAN BARRERA PORTELLA</t>
  </si>
  <si>
    <t>900-IP-0050-2025</t>
  </si>
  <si>
    <t>900-PS-1166-2025</t>
  </si>
  <si>
    <t>EDITH STEPHANY PASTRANA MOLINA</t>
  </si>
  <si>
    <t>PRESTACION DE SERVICIOS PROFESIONALES COMO ADMINISTRADOR DE EMPRESAS, BRINDANDO APOYO EN LAS ACTIVIDADES RELACIONADAS CON LAS FUNCIONES DE LA GERENCIA DE ÁREA DE ABASTECIMIENTO EMPRESARIAL DE  EMCALI E.I.C.E E.S.P</t>
  </si>
  <si>
    <t>900-IP-0051-2025</t>
  </si>
  <si>
    <t>900-PS-1168-2025</t>
  </si>
  <si>
    <t>LUIS ALBERTO GARAY AREVALO</t>
  </si>
  <si>
    <t>900-IP-0102-2025</t>
  </si>
  <si>
    <t>900-PS-1692-2025</t>
  </si>
  <si>
    <t>WILLIAM RENE RONCANCIO</t>
  </si>
  <si>
    <t>900-IP-0242-2025</t>
  </si>
  <si>
    <t>900-PS-3149-2025</t>
  </si>
  <si>
    <t>IRNE ANDRES GRIMALDO GOMEZ</t>
  </si>
  <si>
    <t>contrato nuevo</t>
  </si>
  <si>
    <t>900-IP-0243-2025</t>
  </si>
  <si>
    <t>900-PS-3148-2025</t>
  </si>
  <si>
    <t>LESLY YAHELGIL SOSA</t>
  </si>
  <si>
    <t>PABLO ENRIQUE CAICEDO ANAYA</t>
  </si>
  <si>
    <t>LUIS ANTONIO MUÑOZ PEREZ</t>
  </si>
  <si>
    <t>IVAN DARIO VELASQUEZ</t>
  </si>
  <si>
    <t>ANDRES FELIPE TRUJILLO</t>
  </si>
  <si>
    <t>GERENCIA DE ABASTECIMIENTO ESTRATEGICO</t>
  </si>
  <si>
    <r>
      <rPr>
        <sz val="12"/>
        <color theme="1"/>
        <rFont val="Calibri"/>
        <family val="2"/>
      </rPr>
      <t>PRESTAR SERVICIOS DE APOYO A LA UNIDAD DE PLANEACION Y MEJORA DEL ABASTECIMIENTO, CON EL FIN DE CONTRIBUIR A LA TRAZABILIDAD DE LA INFORMACION CONTRACTUAL Y EL FORTALECIMIENTO DE LOS PROCESOS DE MEJORA CONTINUA, EN ARTICULACION CON LAS DIRECTRICES DE LA GERENCIA DE ABASTECIMIENTO EMPRESARIAL, QUE PERMITA ATENDER DE MANERA OPORTUNA A LOS REQUERIMIENTOS FORMULADOS POR ENTES DE CONTROL INTERNO Y/O EXTERNO.</t>
    </r>
    <r>
      <rPr>
        <sz val="11"/>
        <color theme="1"/>
        <rFont val="Calibri"/>
        <family val="2"/>
      </rPr>
      <t xml:space="preserve"> </t>
    </r>
  </si>
  <si>
    <t xml:space="preserve">$ 10.770.820.097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</si>
</sst>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quot;$&quot;\ * #,##0_-;_-&quot;$&quot;\ * &quot;-&quot;??_-;_-@_-"/>
    <numFmt numFmtId="165" formatCode="000"/>
    <numFmt numFmtId="166" formatCode="_-[$$-240A]\ * #,##0_ ;_-[$$-240A]\ * \-#,##0\ ;_-[$$-240A]\ * &quot;-&quot;??_ ;_-@_ "/>
    <numFmt numFmtId="167" formatCode="&quot;$&quot;\ #,##0"/>
    <numFmt numFmtId="168" formatCode="&quot;$&quot;#,##0"/>
    <numFmt numFmtId="169" formatCode="&quot;$&quot;\ #,##0.00"/>
    <numFmt numFmtId="170" formatCode="_-* #,##0_-;\-* #,##0_-;_-* &quot;-&quot;??_-;_-@_-"/>
    <numFmt numFmtId="171" formatCode="_-\$* #,##0_-;&quot;-$&quot;* #,##0_-;_-\$* \-_-;_-@_-"/>
    <numFmt numFmtId="172" formatCode="_([$$-240A]\ * #,##0_);_([$$-240A]\ * \(#,##0\);_([$$-240A]\ * &quot;-&quot;??_);_(@_)"/>
    <numFmt numFmtId="173" formatCode="_([$$-240A]\ * #,##0.00_);_([$$-240A]\ * \(#,##0.00\);_([$$-240A]\ * &quot;-&quot;??_);_(@_)"/>
    <numFmt numFmtId="174" formatCode="&quot;$&quot;#,##0.00"/>
    <numFmt numFmtId="175" formatCode="yyyy\-mm\-dd;@"/>
    <numFmt numFmtId="176" formatCode="_-&quot;$&quot;* #,##0_-;\-&quot;$&quot;* #,##0_-;_-&quot;$&quot;* &quot;-&quot;_-;_-@"/>
  </numFmts>
  <fonts count="21" x14ac:knownFonts="1">
    <font>
      <sz val="11"/>
      <color theme="1"/>
      <name val="Calibri"/>
      <family val="2"/>
      <scheme val="minor"/>
    </font>
    <font>
      <b/>
      <sz val="14"/>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10"/>
      <color rgb="FF201F1E"/>
      <name val="Calibri"/>
      <family val="2"/>
    </font>
    <font>
      <sz val="11"/>
      <name val="Calibri"/>
      <family val="2"/>
      <scheme val="minor"/>
    </font>
    <font>
      <sz val="10"/>
      <color theme="1"/>
      <name val="Arial"/>
      <family val="2"/>
    </font>
    <font>
      <sz val="10"/>
      <name val="Arial"/>
      <family val="2"/>
    </font>
    <font>
      <sz val="10"/>
      <name val="Arial"/>
      <family val="2"/>
      <charset val="1"/>
    </font>
    <font>
      <sz val="11"/>
      <color theme="1" tint="0.24994659260841701"/>
      <name val="Calibri Light"/>
      <family val="2"/>
      <scheme val="major"/>
    </font>
    <font>
      <sz val="11"/>
      <name val="Calibri"/>
      <family val="2"/>
    </font>
    <font>
      <sz val="11"/>
      <name val="Calibri"/>
    </font>
    <font>
      <sz val="10"/>
      <color theme="1"/>
      <name val="Arial"/>
    </font>
    <font>
      <sz val="11"/>
      <color theme="1"/>
      <name val="Calibri"/>
      <family val="2"/>
    </font>
    <font>
      <sz val="10"/>
      <color theme="1"/>
      <name val="Arial Narrow"/>
      <family val="2"/>
    </font>
    <font>
      <sz val="11"/>
      <color rgb="FF000000"/>
      <name val="Calibri"/>
      <family val="2"/>
      <charset val="1"/>
    </font>
    <font>
      <sz val="12"/>
      <color theme="1"/>
      <name val="Calibri"/>
      <family val="2"/>
    </font>
    <font>
      <sz val="9"/>
      <color theme="1"/>
      <name val="Arial"/>
      <family val="2"/>
    </font>
    <font>
      <sz val="11"/>
      <color theme="1"/>
      <name val="Calibri Light"/>
      <family val="2"/>
    </font>
    <font>
      <sz val="11"/>
      <color theme="1"/>
      <name val="Calibri"/>
    </font>
  </fonts>
  <fills count="8">
    <fill>
      <patternFill patternType="none"/>
    </fill>
    <fill>
      <patternFill patternType="gray125"/>
    </fill>
    <fill>
      <patternFill patternType="solid">
        <fgColor theme="7" tint="0.59999389629810485"/>
        <bgColor rgb="FFFFFFFF"/>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0"/>
        <bgColor rgb="FFF2F2F2"/>
      </patternFill>
    </fill>
    <fill>
      <patternFill patternType="solid">
        <fgColor rgb="FFFFFFFF"/>
        <bgColor rgb="FFF2F2F2"/>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4" tint="0.39997558519241921"/>
      </top>
      <bottom style="thin">
        <color indexed="64"/>
      </bottom>
      <diagonal/>
    </border>
    <border>
      <left style="thin">
        <color auto="1"/>
      </left>
      <right style="thin">
        <color auto="1"/>
      </right>
      <top style="thin">
        <color auto="1"/>
      </top>
      <bottom style="thin">
        <color theme="4" tint="0.39997558519241921"/>
      </bottom>
      <diagonal/>
    </border>
    <border>
      <left/>
      <right style="thin">
        <color rgb="FF000000"/>
      </right>
      <top style="thin">
        <color theme="4" tint="0.39997558519241921"/>
      </top>
      <bottom style="thin">
        <color rgb="FF000000"/>
      </bottom>
      <diagonal/>
    </border>
    <border>
      <left/>
      <right/>
      <top style="thin">
        <color rgb="FF8EA9DB"/>
      </top>
      <bottom style="thin">
        <color rgb="FF8EA9DB"/>
      </bottom>
      <diagonal/>
    </border>
    <border>
      <left/>
      <right style="thin">
        <color rgb="FF000000"/>
      </right>
      <top style="thin">
        <color rgb="FF8EA9DB"/>
      </top>
      <bottom style="thin">
        <color rgb="FF000000"/>
      </bottom>
      <diagonal/>
    </border>
    <border>
      <left style="thin">
        <color rgb="FF000000"/>
      </left>
      <right style="thin">
        <color rgb="FF000000"/>
      </right>
      <top style="thin">
        <color rgb="FF8EA9DB"/>
      </top>
      <bottom style="thin">
        <color rgb="FF000000"/>
      </bottom>
      <diagonal/>
    </border>
    <border>
      <left/>
      <right style="thin">
        <color rgb="FF000000"/>
      </right>
      <top style="thin">
        <color theme="4" tint="0.39997558519241921"/>
      </top>
      <bottom style="thin">
        <color rgb="FF8EA9DB"/>
      </bottom>
      <diagonal/>
    </border>
    <border>
      <left/>
      <right style="thin">
        <color rgb="FF000000"/>
      </right>
      <top style="thin">
        <color rgb="FF000000"/>
      </top>
      <bottom style="thin">
        <color rgb="FF000000"/>
      </bottom>
      <diagonal/>
    </border>
    <border>
      <left/>
      <right/>
      <top style="thin">
        <color theme="4" tint="0.39997558519241921"/>
      </top>
      <bottom style="thin">
        <color theme="4" tint="0.39997558519241921"/>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rgb="FF000000"/>
      </bottom>
      <diagonal/>
    </border>
  </borders>
  <cellStyleXfs count="21">
    <xf numFmtId="0" fontId="0" fillId="0" borderId="0"/>
    <xf numFmtId="44" fontId="2" fillId="0" borderId="0" applyFont="0" applyFill="0" applyBorder="0" applyAlignment="0" applyProtection="0"/>
    <xf numFmtId="9" fontId="2" fillId="0" borderId="0" applyFont="0" applyFill="0" applyBorder="0" applyAlignment="0" applyProtection="0"/>
    <xf numFmtId="0" fontId="9" fillId="0" borderId="0"/>
    <xf numFmtId="0" fontId="10" fillId="0" borderId="0" applyNumberFormat="0" applyFill="0" applyBorder="0" applyProtection="0">
      <alignment horizontal="center" vertical="center"/>
    </xf>
    <xf numFmtId="43" fontId="2" fillId="0" borderId="0" applyFont="0" applyFill="0" applyBorder="0" applyAlignment="0" applyProtection="0"/>
    <xf numFmtId="42" fontId="2" fillId="0" borderId="0" applyFont="0" applyFill="0" applyBorder="0" applyAlignment="0" applyProtection="0"/>
    <xf numFmtId="0" fontId="12" fillId="0" borderId="0"/>
    <xf numFmtId="49" fontId="2" fillId="0" borderId="0" applyFont="0" applyFill="0" applyBorder="0">
      <alignment horizontal="center" vertical="center" wrapText="1"/>
    </xf>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71" fontId="16" fillId="0" borderId="0" applyBorder="0" applyProtection="0"/>
    <xf numFmtId="0" fontId="16" fillId="0" borderId="0"/>
    <xf numFmtId="42" fontId="16"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14" fillId="0" borderId="0"/>
  </cellStyleXfs>
  <cellXfs count="267">
    <xf numFmtId="0" fontId="0" fillId="0" borderId="0" xfId="0"/>
    <xf numFmtId="0" fontId="4" fillId="0" borderId="0" xfId="0" applyFont="1" applyAlignment="1">
      <alignment vertical="center"/>
    </xf>
    <xf numFmtId="0" fontId="5" fillId="2" borderId="1" xfId="0" applyFont="1" applyFill="1" applyBorder="1" applyAlignment="1">
      <alignment horizontal="center" vertical="center" wrapText="1"/>
    </xf>
    <xf numFmtId="166" fontId="4" fillId="0" borderId="1" xfId="1" applyNumberFormat="1" applyFont="1" applyFill="1" applyBorder="1" applyAlignment="1">
      <alignment horizontal="right" vertical="center"/>
    </xf>
    <xf numFmtId="164" fontId="0" fillId="0" borderId="1" xfId="1" applyNumberFormat="1" applyFont="1" applyFill="1" applyBorder="1" applyAlignment="1">
      <alignment horizontal="center" vertical="center" wrapText="1"/>
    </xf>
    <xf numFmtId="0" fontId="0" fillId="0" borderId="1" xfId="4" applyFont="1" applyFill="1" applyBorder="1" applyAlignment="1">
      <alignment horizontal="center" vertical="center" wrapText="1"/>
    </xf>
    <xf numFmtId="0" fontId="4" fillId="0" borderId="0" xfId="0" applyFont="1" applyAlignment="1">
      <alignment vertical="center" wrapText="1"/>
    </xf>
    <xf numFmtId="170" fontId="0" fillId="0" borderId="1" xfId="5" applyNumberFormat="1" applyFont="1" applyFill="1" applyBorder="1" applyAlignment="1">
      <alignment vertical="center"/>
    </xf>
    <xf numFmtId="170" fontId="0" fillId="0" borderId="1" xfId="5" applyNumberFormat="1" applyFont="1" applyFill="1" applyBorder="1" applyAlignment="1">
      <alignment horizontal="right" vertical="center"/>
    </xf>
    <xf numFmtId="9" fontId="5" fillId="2" borderId="1" xfId="0" applyNumberFormat="1" applyFont="1" applyFill="1" applyBorder="1" applyAlignment="1">
      <alignment horizontal="center" vertical="center" wrapText="1"/>
    </xf>
    <xf numFmtId="9" fontId="4" fillId="0" borderId="0" xfId="0" applyNumberFormat="1" applyFont="1" applyAlignment="1">
      <alignment vertical="center"/>
    </xf>
    <xf numFmtId="42" fontId="0" fillId="0" borderId="1" xfId="6" applyFont="1" applyFill="1" applyBorder="1" applyAlignment="1">
      <alignment horizontal="center" vertical="center" wrapText="1"/>
    </xf>
    <xf numFmtId="0" fontId="11" fillId="5" borderId="0" xfId="0" applyFont="1" applyFill="1" applyAlignment="1">
      <alignment horizontal="center" vertical="center" wrapText="1"/>
    </xf>
    <xf numFmtId="0" fontId="0" fillId="6" borderId="0" xfId="0"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0" fillId="7" borderId="0" xfId="0" applyFill="1" applyAlignment="1">
      <alignment horizontal="center" vertical="center" wrapText="1"/>
    </xf>
    <xf numFmtId="175" fontId="0" fillId="0" borderId="1" xfId="4" applyNumberFormat="1" applyFont="1" applyFill="1" applyBorder="1" applyAlignment="1">
      <alignment horizontal="center" vertical="center" wrapText="1"/>
    </xf>
    <xf numFmtId="175" fontId="5" fillId="2" borderId="1" xfId="0" applyNumberFormat="1" applyFont="1" applyFill="1" applyBorder="1" applyAlignment="1">
      <alignment horizontal="center" vertical="center" wrapText="1"/>
    </xf>
    <xf numFmtId="175" fontId="4" fillId="0" borderId="0" xfId="0" applyNumberFormat="1" applyFont="1" applyAlignment="1">
      <alignment horizontal="center" vertical="center"/>
    </xf>
    <xf numFmtId="175" fontId="4" fillId="0" borderId="0" xfId="0" applyNumberFormat="1" applyFont="1" applyAlignment="1">
      <alignment vertical="center"/>
    </xf>
    <xf numFmtId="0" fontId="5" fillId="2" borderId="1" xfId="0" applyFont="1" applyFill="1" applyBorder="1" applyAlignment="1">
      <alignment horizontal="center" vertical="center"/>
    </xf>
    <xf numFmtId="0" fontId="0" fillId="0" borderId="1" xfId="4" applyFont="1" applyFill="1" applyBorder="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5" fontId="4" fillId="0" borderId="1" xfId="0" applyNumberFormat="1" applyFont="1" applyBorder="1" applyAlignment="1">
      <alignment horizontal="center" vertical="center"/>
    </xf>
    <xf numFmtId="9" fontId="4" fillId="0" borderId="1" xfId="2" applyFont="1" applyFill="1" applyBorder="1" applyAlignment="1">
      <alignment horizontal="center" vertical="center"/>
    </xf>
    <xf numFmtId="164" fontId="4" fillId="0" borderId="1" xfId="1" applyNumberFormat="1" applyFont="1" applyFill="1" applyBorder="1" applyAlignment="1">
      <alignment horizontal="right" vertical="center"/>
    </xf>
    <xf numFmtId="165" fontId="4" fillId="0" borderId="1" xfId="0" applyNumberFormat="1" applyFont="1" applyBorder="1" applyAlignment="1">
      <alignment horizontal="center" vertical="center"/>
    </xf>
    <xf numFmtId="0" fontId="7" fillId="0" borderId="5" xfId="0" applyFont="1" applyBorder="1" applyAlignment="1">
      <alignment horizontal="center" vertical="center" wrapText="1"/>
    </xf>
    <xf numFmtId="0" fontId="7" fillId="0" borderId="1" xfId="3" applyFont="1" applyBorder="1" applyAlignment="1">
      <alignment horizontal="left" vertical="center" wrapText="1"/>
    </xf>
    <xf numFmtId="167" fontId="7" fillId="0" borderId="1" xfId="1" applyNumberFormat="1" applyFont="1" applyFill="1" applyBorder="1" applyAlignment="1">
      <alignment horizontal="center" vertical="center" wrapText="1" shrinkToFit="1"/>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9" fontId="7" fillId="0" borderId="1" xfId="2" applyFont="1" applyFill="1" applyBorder="1" applyAlignment="1">
      <alignment horizontal="center" vertical="center" wrapText="1"/>
    </xf>
    <xf numFmtId="0" fontId="7" fillId="0" borderId="1" xfId="0" applyFont="1" applyBorder="1" applyAlignment="1">
      <alignment horizontal="left" vertical="center" wrapText="1"/>
    </xf>
    <xf numFmtId="175" fontId="7" fillId="0" borderId="1" xfId="0" applyNumberFormat="1" applyFont="1" applyBorder="1" applyAlignment="1">
      <alignment horizontal="center" vertical="center" wrapText="1"/>
    </xf>
    <xf numFmtId="9" fontId="0" fillId="0" borderId="1" xfId="5" applyNumberFormat="1" applyFont="1" applyFill="1" applyBorder="1" applyAlignment="1">
      <alignment horizontal="center" vertical="center"/>
    </xf>
    <xf numFmtId="170" fontId="0" fillId="0" borderId="1" xfId="5" applyNumberFormat="1" applyFont="1" applyFill="1" applyBorder="1" applyAlignment="1">
      <alignment horizontal="left" vertical="top" wrapText="1"/>
    </xf>
    <xf numFmtId="170" fontId="0" fillId="0" borderId="1" xfId="5" applyNumberFormat="1" applyFont="1" applyFill="1" applyBorder="1" applyAlignment="1">
      <alignment horizontal="right" vertical="top" wrapText="1"/>
    </xf>
    <xf numFmtId="9" fontId="0" fillId="0" borderId="1" xfId="2" applyFont="1" applyFill="1" applyBorder="1" applyAlignment="1">
      <alignment horizontal="center" vertical="top"/>
    </xf>
    <xf numFmtId="9" fontId="0" fillId="0" borderId="1" xfId="2" applyFont="1" applyFill="1" applyBorder="1" applyAlignment="1">
      <alignment horizontal="center" vertical="center"/>
    </xf>
    <xf numFmtId="42" fontId="0" fillId="0" borderId="1" xfId="6" applyFont="1" applyFill="1" applyBorder="1" applyAlignment="1">
      <alignment horizontal="center" vertical="center"/>
    </xf>
    <xf numFmtId="172" fontId="0" fillId="0" borderId="1" xfId="1" applyNumberFormat="1" applyFont="1" applyFill="1" applyBorder="1" applyAlignment="1">
      <alignment vertical="center" wrapText="1"/>
    </xf>
    <xf numFmtId="0" fontId="7" fillId="0" borderId="1" xfId="0" applyFont="1" applyBorder="1" applyAlignment="1">
      <alignment horizontal="left" vertical="center"/>
    </xf>
    <xf numFmtId="9" fontId="0" fillId="0" borderId="1" xfId="2" applyFont="1" applyFill="1" applyBorder="1" applyAlignment="1">
      <alignment horizontal="center" vertical="center" wrapText="1"/>
    </xf>
    <xf numFmtId="173" fontId="0" fillId="0" borderId="1" xfId="1" applyNumberFormat="1" applyFont="1" applyFill="1" applyBorder="1" applyAlignment="1">
      <alignment vertical="center" wrapText="1"/>
    </xf>
    <xf numFmtId="164" fontId="0" fillId="0" borderId="1" xfId="18" applyNumberFormat="1" applyFont="1" applyFill="1" applyBorder="1"/>
    <xf numFmtId="9" fontId="0" fillId="0" borderId="1" xfId="11" applyNumberFormat="1" applyFont="1" applyFill="1" applyBorder="1"/>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4" fillId="0" borderId="0" xfId="0" applyFont="1" applyAlignment="1">
      <alignment horizontal="center" vertical="center"/>
    </xf>
    <xf numFmtId="166" fontId="4" fillId="0" borderId="1" xfId="1" applyNumberFormat="1" applyFont="1" applyFill="1" applyBorder="1" applyAlignment="1">
      <alignment horizontal="center" vertical="center"/>
    </xf>
    <xf numFmtId="170" fontId="0" fillId="0" borderId="1" xfId="5" applyNumberFormat="1" applyFont="1" applyFill="1" applyBorder="1" applyAlignment="1">
      <alignment horizontal="center" vertical="top" wrapText="1"/>
    </xf>
    <xf numFmtId="170" fontId="0" fillId="0" borderId="1" xfId="5" applyNumberFormat="1" applyFont="1" applyFill="1" applyBorder="1" applyAlignment="1">
      <alignment horizontal="center" vertical="center"/>
    </xf>
    <xf numFmtId="164" fontId="0" fillId="0" borderId="1" xfId="10" applyNumberFormat="1" applyFont="1" applyFill="1" applyBorder="1" applyAlignment="1">
      <alignment horizontal="center" vertical="center"/>
    </xf>
    <xf numFmtId="164" fontId="0" fillId="0" borderId="1" xfId="11" applyNumberFormat="1" applyFont="1" applyFill="1" applyBorder="1" applyAlignment="1">
      <alignment horizontal="center" vertical="center"/>
    </xf>
    <xf numFmtId="174" fontId="13" fillId="0" borderId="1" xfId="0" applyNumberFormat="1" applyFont="1" applyBorder="1" applyAlignment="1">
      <alignment horizontal="center" vertical="center" wrapText="1"/>
    </xf>
    <xf numFmtId="175" fontId="13" fillId="0" borderId="1" xfId="0" applyNumberFormat="1" applyFont="1" applyBorder="1" applyAlignment="1">
      <alignment horizontal="center" vertical="center" wrapText="1"/>
    </xf>
    <xf numFmtId="9" fontId="0" fillId="0" borderId="1" xfId="2" applyFont="1" applyFill="1" applyBorder="1"/>
    <xf numFmtId="164" fontId="0" fillId="0" borderId="7" xfId="1" applyNumberFormat="1" applyFont="1" applyFill="1" applyBorder="1" applyAlignment="1">
      <alignment horizontal="center" vertical="center" wrapText="1"/>
    </xf>
    <xf numFmtId="164" fontId="0" fillId="0" borderId="1" xfId="1" applyNumberFormat="1" applyFont="1" applyFill="1" applyBorder="1" applyAlignment="1">
      <alignment horizontal="center"/>
    </xf>
    <xf numFmtId="0" fontId="4" fillId="0" borderId="1" xfId="0" applyFont="1" applyBorder="1" applyAlignment="1">
      <alignment horizontal="right" vertical="center"/>
    </xf>
    <xf numFmtId="0" fontId="15" fillId="0" borderId="1" xfId="0" applyFont="1" applyBorder="1" applyAlignment="1">
      <alignment horizontal="justify" vertical="center" wrapText="1"/>
    </xf>
    <xf numFmtId="164" fontId="15" fillId="0" borderId="1" xfId="1" applyNumberFormat="1" applyFont="1" applyFill="1" applyBorder="1" applyAlignment="1">
      <alignment horizontal="center" vertical="center" wrapText="1"/>
    </xf>
    <xf numFmtId="0" fontId="15" fillId="0" borderId="1" xfId="0" applyFont="1" applyBorder="1" applyAlignment="1">
      <alignment horizontal="left" vertical="center"/>
    </xf>
    <xf numFmtId="175" fontId="15" fillId="0" borderId="1" xfId="0" applyNumberFormat="1" applyFont="1" applyBorder="1" applyAlignment="1">
      <alignment horizontal="center" vertical="center" wrapText="1"/>
    </xf>
    <xf numFmtId="9" fontId="15" fillId="0" borderId="1" xfId="2" applyFont="1" applyFill="1" applyBorder="1" applyAlignment="1">
      <alignment horizontal="center" vertical="center" wrapText="1"/>
    </xf>
    <xf numFmtId="164" fontId="15" fillId="0" borderId="1" xfId="1" applyNumberFormat="1" applyFont="1" applyFill="1" applyBorder="1" applyAlignment="1">
      <alignment horizontal="right" vertical="center" wrapText="1"/>
    </xf>
    <xf numFmtId="164" fontId="15" fillId="0" borderId="1" xfId="1" applyNumberFormat="1" applyFont="1" applyFill="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49" fontId="4" fillId="0" borderId="1" xfId="0" applyNumberFormat="1" applyFont="1" applyBorder="1" applyAlignment="1">
      <alignment horizontal="center" vertical="center" wrapText="1"/>
    </xf>
    <xf numFmtId="176" fontId="0" fillId="0" borderId="1" xfId="0" applyNumberFormat="1" applyBorder="1" applyAlignment="1">
      <alignment horizontal="left" vertical="center" wrapText="1"/>
    </xf>
    <xf numFmtId="14" fontId="0" fillId="0" borderId="1" xfId="0" applyNumberFormat="1" applyBorder="1" applyAlignment="1">
      <alignment horizontal="center" vertical="center"/>
    </xf>
    <xf numFmtId="49" fontId="4" fillId="0" borderId="1" xfId="0" applyNumberFormat="1" applyFont="1" applyBorder="1" applyAlignment="1">
      <alignment vertical="center" wrapText="1"/>
    </xf>
    <xf numFmtId="0" fontId="0" fillId="0" borderId="1" xfId="0" applyBorder="1" applyAlignment="1">
      <alignment wrapText="1"/>
    </xf>
    <xf numFmtId="167" fontId="7" fillId="0" borderId="1" xfId="1" applyNumberFormat="1" applyFont="1" applyFill="1" applyBorder="1" applyAlignment="1">
      <alignment horizontal="center" vertical="center" wrapText="1"/>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wrapText="1"/>
    </xf>
    <xf numFmtId="6" fontId="7" fillId="0" borderId="1" xfId="0" applyNumberFormat="1" applyFont="1" applyBorder="1" applyAlignment="1">
      <alignment horizontal="center" vertical="center" wrapText="1"/>
    </xf>
    <xf numFmtId="0" fontId="7" fillId="0" borderId="1" xfId="4" applyFont="1" applyFill="1" applyBorder="1" applyAlignment="1">
      <alignment horizontal="center" vertical="center" wrapText="1"/>
    </xf>
    <xf numFmtId="167" fontId="0" fillId="0" borderId="1" xfId="0" applyNumberFormat="1" applyBorder="1" applyAlignment="1">
      <alignment horizontal="center" vertical="center" wrapText="1"/>
    </xf>
    <xf numFmtId="1" fontId="7" fillId="0" borderId="1" xfId="0" applyNumberFormat="1" applyFont="1" applyBorder="1" applyAlignment="1">
      <alignment horizontal="left" vertical="center" wrapText="1"/>
    </xf>
    <xf numFmtId="167" fontId="18"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4" xfId="0" applyBorder="1" applyAlignment="1">
      <alignment horizontal="center" vertical="center" wrapText="1"/>
    </xf>
    <xf numFmtId="0" fontId="0" fillId="0" borderId="1" xfId="0" applyBorder="1" applyAlignment="1">
      <alignment vertical="center"/>
    </xf>
    <xf numFmtId="175"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justify"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49"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0" fontId="19" fillId="0" borderId="1" xfId="0" applyFont="1" applyBorder="1" applyAlignment="1">
      <alignment horizontal="justify" vertical="center" wrapText="1"/>
    </xf>
    <xf numFmtId="164" fontId="7" fillId="0" borderId="1" xfId="1" applyNumberFormat="1" applyFont="1" applyFill="1" applyBorder="1" applyAlignment="1" applyProtection="1">
      <alignment horizontal="left" vertical="center" wrapText="1"/>
    </xf>
    <xf numFmtId="164" fontId="7" fillId="0" borderId="1" xfId="0" applyNumberFormat="1" applyFont="1" applyBorder="1" applyAlignment="1">
      <alignment horizontal="center" vertical="center" wrapText="1"/>
    </xf>
    <xf numFmtId="164" fontId="7" fillId="0" borderId="1" xfId="1" applyNumberFormat="1" applyFont="1" applyFill="1" applyBorder="1" applyAlignment="1">
      <alignment horizontal="left" vertical="center" wrapText="1"/>
    </xf>
    <xf numFmtId="164" fontId="7" fillId="0" borderId="1" xfId="1" applyNumberFormat="1" applyFont="1" applyFill="1" applyBorder="1" applyAlignment="1">
      <alignment horizontal="center" vertical="center" wrapText="1"/>
    </xf>
    <xf numFmtId="0" fontId="0" fillId="0" borderId="1" xfId="0" applyBorder="1" applyAlignment="1">
      <alignment vertical="center" wrapText="1"/>
    </xf>
    <xf numFmtId="175" fontId="0" fillId="0" borderId="1" xfId="0" applyNumberFormat="1" applyBorder="1" applyAlignment="1">
      <alignment vertical="center" wrapText="1"/>
    </xf>
    <xf numFmtId="173" fontId="0" fillId="0" borderId="1" xfId="0" applyNumberFormat="1" applyBorder="1" applyAlignment="1">
      <alignment horizontal="center" vertical="center" wrapText="1"/>
    </xf>
    <xf numFmtId="1" fontId="0" fillId="0" borderId="1" xfId="0" applyNumberFormat="1" applyBorder="1" applyAlignment="1">
      <alignment vertical="center" wrapText="1"/>
    </xf>
    <xf numFmtId="0" fontId="14" fillId="0" borderId="1" xfId="0" applyFont="1" applyBorder="1" applyAlignment="1">
      <alignment horizontal="left" vertical="top" wrapText="1"/>
    </xf>
    <xf numFmtId="0" fontId="0" fillId="0" borderId="1" xfId="0" applyBorder="1" applyAlignment="1">
      <alignment horizontal="left" vertical="center"/>
    </xf>
    <xf numFmtId="174" fontId="13" fillId="0" borderId="1" xfId="9" applyNumberFormat="1" applyFont="1" applyFill="1" applyBorder="1" applyAlignment="1">
      <alignment horizontal="center" vertical="center" wrapText="1"/>
    </xf>
    <xf numFmtId="174" fontId="7"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42" fontId="15" fillId="0" borderId="1" xfId="6" applyFont="1" applyFill="1" applyBorder="1" applyAlignment="1">
      <alignment horizontal="center" vertical="center" wrapText="1"/>
    </xf>
    <xf numFmtId="0" fontId="0" fillId="0" borderId="1" xfId="0" applyBorder="1" applyAlignment="1">
      <alignment horizontal="center" vertical="top" wrapText="1"/>
    </xf>
    <xf numFmtId="0" fontId="14" fillId="0" borderId="1" xfId="0" applyFont="1" applyBorder="1" applyAlignment="1">
      <alignment horizontal="center" vertical="top"/>
    </xf>
    <xf numFmtId="170" fontId="14" fillId="0" borderId="1" xfId="5" applyNumberFormat="1" applyFont="1" applyFill="1" applyBorder="1" applyAlignment="1">
      <alignment horizontal="left" vertical="top"/>
    </xf>
    <xf numFmtId="0" fontId="14" fillId="0" borderId="1" xfId="0" applyFont="1" applyBorder="1" applyAlignment="1">
      <alignment horizontal="left" vertical="top"/>
    </xf>
    <xf numFmtId="175" fontId="14" fillId="0" borderId="1" xfId="0" applyNumberFormat="1" applyFont="1" applyBorder="1" applyAlignment="1">
      <alignment horizontal="center" vertical="center"/>
    </xf>
    <xf numFmtId="0" fontId="0" fillId="0" borderId="1" xfId="0" quotePrefix="1" applyBorder="1" applyAlignment="1">
      <alignment horizontal="center" vertical="top"/>
    </xf>
    <xf numFmtId="0" fontId="0" fillId="0" borderId="1" xfId="0" applyBorder="1" applyAlignment="1">
      <alignment horizontal="center" vertical="top"/>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7" fillId="0" borderId="7" xfId="0" applyFont="1" applyBorder="1" applyAlignment="1">
      <alignment horizontal="center" vertical="center" wrapText="1"/>
    </xf>
    <xf numFmtId="175" fontId="20" fillId="0" borderId="1" xfId="7" applyNumberFormat="1" applyFont="1" applyBorder="1"/>
    <xf numFmtId="170" fontId="0" fillId="0" borderId="1" xfId="5" applyNumberFormat="1" applyFont="1" applyFill="1" applyBorder="1" applyAlignment="1">
      <alignment horizontal="center" vertical="center" wrapText="1"/>
    </xf>
    <xf numFmtId="175" fontId="0" fillId="0" borderId="1" xfId="0" applyNumberFormat="1" applyBorder="1" applyAlignment="1">
      <alignment horizontal="center" vertical="center" wrapText="1"/>
    </xf>
    <xf numFmtId="9" fontId="14" fillId="0" borderId="1" xfId="2" applyFont="1" applyFill="1" applyBorder="1" applyAlignment="1">
      <alignment horizontal="center" vertical="center" wrapText="1"/>
    </xf>
    <xf numFmtId="0" fontId="0" fillId="0" borderId="1" xfId="0" quotePrefix="1" applyBorder="1" applyAlignment="1">
      <alignment horizontal="center" vertical="center"/>
    </xf>
    <xf numFmtId="9" fontId="0" fillId="0" borderId="1" xfId="0" quotePrefix="1" applyNumberFormat="1" applyBorder="1" applyAlignment="1">
      <alignment horizontal="center" vertical="center"/>
    </xf>
    <xf numFmtId="42" fontId="0" fillId="0" borderId="1" xfId="0" applyNumberFormat="1" applyBorder="1" applyAlignment="1">
      <alignment horizontal="center" vertical="center"/>
    </xf>
    <xf numFmtId="0" fontId="15" fillId="0" borderId="1" xfId="0" applyFont="1" applyBorder="1" applyAlignment="1">
      <alignment horizontal="center" vertical="center"/>
    </xf>
    <xf numFmtId="9" fontId="15" fillId="0" borderId="1" xfId="0" applyNumberFormat="1" applyFont="1" applyBorder="1" applyAlignment="1">
      <alignment horizontal="center" vertical="center" wrapText="1"/>
    </xf>
    <xf numFmtId="0" fontId="15" fillId="0" borderId="1" xfId="0" applyFont="1" applyBorder="1" applyAlignment="1">
      <alignment horizontal="justify" vertical="center"/>
    </xf>
    <xf numFmtId="175" fontId="15" fillId="0" borderId="1" xfId="0" applyNumberFormat="1" applyFont="1" applyBorder="1" applyAlignment="1">
      <alignment horizontal="center" vertical="center" wrapText="1" readingOrder="1"/>
    </xf>
    <xf numFmtId="9" fontId="15" fillId="0" borderId="1" xfId="0" applyNumberFormat="1" applyFont="1" applyBorder="1" applyAlignment="1">
      <alignment horizontal="center" vertical="center" wrapText="1" readingOrder="1"/>
    </xf>
    <xf numFmtId="164" fontId="15" fillId="0" borderId="1" xfId="1" applyNumberFormat="1" applyFont="1" applyFill="1" applyBorder="1" applyAlignment="1">
      <alignment horizontal="center" vertical="center" wrapText="1" readingOrder="1"/>
    </xf>
    <xf numFmtId="0" fontId="15" fillId="0" borderId="1" xfId="0" applyFont="1" applyBorder="1" applyAlignment="1">
      <alignment horizontal="center" vertical="center" wrapText="1" readingOrder="1"/>
    </xf>
    <xf numFmtId="164" fontId="15" fillId="0" borderId="1" xfId="1" applyNumberFormat="1" applyFont="1" applyFill="1" applyBorder="1" applyAlignment="1">
      <alignment horizontal="center" vertical="center"/>
    </xf>
    <xf numFmtId="175"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164" fontId="4" fillId="0" borderId="1" xfId="1" applyNumberFormat="1" applyFont="1" applyFill="1" applyBorder="1" applyAlignment="1">
      <alignment horizontal="center" vertical="center"/>
    </xf>
    <xf numFmtId="164" fontId="15" fillId="0" borderId="0" xfId="1" applyNumberFormat="1" applyFont="1" applyFill="1" applyBorder="1" applyAlignment="1">
      <alignment horizontal="center" vertical="center" wrapText="1"/>
    </xf>
    <xf numFmtId="0" fontId="15" fillId="0" borderId="9" xfId="0" applyFont="1" applyBorder="1" applyAlignment="1">
      <alignment horizontal="left" vertical="center" wrapText="1"/>
    </xf>
    <xf numFmtId="0" fontId="15" fillId="0" borderId="1" xfId="0" applyFont="1" applyBorder="1" applyAlignment="1">
      <alignment horizontal="left" vertical="center" wrapText="1"/>
    </xf>
    <xf numFmtId="0" fontId="15" fillId="0" borderId="10"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horizontal="center" vertical="center"/>
    </xf>
    <xf numFmtId="42" fontId="14" fillId="0" borderId="1" xfId="6" applyFont="1" applyFill="1" applyBorder="1" applyAlignment="1">
      <alignment horizontal="center" vertical="center"/>
    </xf>
    <xf numFmtId="175" fontId="14" fillId="0" borderId="1" xfId="0" applyNumberFormat="1" applyFont="1" applyBorder="1" applyAlignment="1">
      <alignment horizontal="center" vertical="center" wrapText="1"/>
    </xf>
    <xf numFmtId="0" fontId="0" fillId="0" borderId="8" xfId="0" applyBorder="1" applyAlignment="1">
      <alignment horizontal="center" vertical="center"/>
    </xf>
    <xf numFmtId="14" fontId="15" fillId="0" borderId="1" xfId="0" applyNumberFormat="1" applyFont="1" applyBorder="1" applyAlignment="1">
      <alignment horizontal="center" vertical="center" wrapText="1"/>
    </xf>
    <xf numFmtId="0" fontId="3" fillId="4" borderId="1" xfId="0" applyFont="1" applyFill="1" applyBorder="1" applyAlignment="1">
      <alignment horizontal="center" vertical="center"/>
    </xf>
    <xf numFmtId="0" fontId="3" fillId="3" borderId="1" xfId="0" applyFont="1" applyFill="1" applyBorder="1" applyAlignment="1">
      <alignment horizontal="center" vertical="center"/>
    </xf>
    <xf numFmtId="0" fontId="1" fillId="0" borderId="2" xfId="0" applyFont="1" applyBorder="1" applyAlignment="1">
      <alignment horizontal="center" vertical="center"/>
    </xf>
    <xf numFmtId="0" fontId="15" fillId="0" borderId="19"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8" xfId="0" applyBorder="1" applyAlignment="1">
      <alignment horizontal="left" vertical="center" wrapText="1"/>
    </xf>
    <xf numFmtId="0" fontId="7" fillId="0" borderId="3" xfId="0" applyFont="1" applyBorder="1" applyAlignment="1">
      <alignment horizontal="left" vertical="center" wrapText="1"/>
    </xf>
    <xf numFmtId="0" fontId="0" fillId="0" borderId="1" xfId="0" applyBorder="1"/>
    <xf numFmtId="0" fontId="0" fillId="0" borderId="0" xfId="0" applyBorder="1" applyAlignment="1">
      <alignment horizontal="justify" vertical="center" wrapText="1"/>
    </xf>
    <xf numFmtId="0" fontId="7" fillId="0" borderId="9" xfId="0" applyFont="1" applyBorder="1" applyAlignment="1">
      <alignment horizontal="left" vertical="center" wrapText="1"/>
    </xf>
    <xf numFmtId="0" fontId="0" fillId="0" borderId="8" xfId="0" applyBorder="1" applyAlignment="1">
      <alignment wrapText="1"/>
    </xf>
    <xf numFmtId="0" fontId="0" fillId="0" borderId="22" xfId="0" applyBorder="1" applyAlignment="1">
      <alignment wrapText="1"/>
    </xf>
    <xf numFmtId="0" fontId="15" fillId="0" borderId="19" xfId="0" applyFont="1" applyBorder="1" applyAlignment="1">
      <alignment horizontal="justify" vertical="center" wrapText="1"/>
    </xf>
    <xf numFmtId="0" fontId="7" fillId="0" borderId="10" xfId="0" applyFont="1" applyBorder="1" applyAlignment="1">
      <alignment horizontal="left" vertical="center" wrapText="1"/>
    </xf>
    <xf numFmtId="0" fontId="14" fillId="0" borderId="8" xfId="0" applyFont="1" applyBorder="1" applyAlignment="1">
      <alignment wrapText="1"/>
    </xf>
    <xf numFmtId="0" fontId="0" fillId="0" borderId="23" xfId="0" applyBorder="1" applyAlignment="1">
      <alignment horizontal="left" vertical="center" wrapText="1"/>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0" fillId="0" borderId="23" xfId="0" applyBorder="1" applyAlignment="1">
      <alignment horizontal="center" vertical="center"/>
    </xf>
    <xf numFmtId="176" fontId="0" fillId="0" borderId="8" xfId="0" applyNumberFormat="1" applyBorder="1" applyAlignment="1">
      <alignment horizontal="center" vertical="center" wrapText="1"/>
    </xf>
    <xf numFmtId="42" fontId="0" fillId="0" borderId="4" xfId="6" applyFont="1" applyFill="1" applyBorder="1" applyAlignment="1">
      <alignment horizontal="center" vertical="center" wrapText="1"/>
    </xf>
    <xf numFmtId="42" fontId="0" fillId="0" borderId="4" xfId="8" applyNumberFormat="1" applyFont="1" applyFill="1" applyBorder="1" applyAlignment="1">
      <alignment horizontal="right" vertical="center" wrapText="1"/>
    </xf>
    <xf numFmtId="164" fontId="7" fillId="0" borderId="9" xfId="1" applyNumberFormat="1" applyFont="1" applyFill="1" applyBorder="1" applyAlignment="1" applyProtection="1">
      <alignment horizontal="left" vertical="center" wrapText="1"/>
    </xf>
    <xf numFmtId="164" fontId="7" fillId="0" borderId="8" xfId="1" applyNumberFormat="1" applyFont="1" applyFill="1" applyBorder="1" applyAlignment="1" applyProtection="1">
      <alignment horizontal="left" vertical="center" wrapText="1"/>
    </xf>
    <xf numFmtId="42" fontId="0" fillId="0" borderId="4" xfId="6" applyFont="1" applyFill="1" applyBorder="1" applyAlignment="1">
      <alignment horizontal="left" vertical="center" indent="1"/>
    </xf>
    <xf numFmtId="176" fontId="0" fillId="0" borderId="23" xfId="0" applyNumberFormat="1" applyBorder="1" applyAlignment="1">
      <alignment horizontal="center" vertical="center" wrapText="1"/>
    </xf>
    <xf numFmtId="164" fontId="15" fillId="0" borderId="19" xfId="1" applyNumberFormat="1" applyFont="1" applyFill="1" applyBorder="1" applyAlignment="1">
      <alignment horizontal="center" vertical="center" wrapText="1"/>
    </xf>
    <xf numFmtId="42" fontId="14" fillId="0" borderId="4" xfId="6" applyFont="1" applyFill="1" applyBorder="1" applyAlignment="1">
      <alignment horizontal="center" vertical="center"/>
    </xf>
    <xf numFmtId="164" fontId="7" fillId="0" borderId="10" xfId="1" applyNumberFormat="1" applyFont="1" applyFill="1" applyBorder="1" applyAlignment="1" applyProtection="1">
      <alignment horizontal="left" vertical="center" wrapText="1"/>
    </xf>
    <xf numFmtId="176" fontId="0" fillId="0" borderId="7" xfId="0" applyNumberFormat="1" applyBorder="1" applyAlignment="1">
      <alignment horizontal="center" vertical="center" wrapText="1"/>
    </xf>
    <xf numFmtId="169" fontId="7" fillId="0" borderId="1" xfId="1" applyNumberFormat="1" applyFont="1" applyFill="1" applyBorder="1" applyAlignment="1">
      <alignment horizontal="center" vertical="center" wrapText="1"/>
    </xf>
    <xf numFmtId="176" fontId="0" fillId="0" borderId="7" xfId="0" applyNumberFormat="1" applyBorder="1" applyAlignment="1">
      <alignment horizontal="left" vertical="center" wrapText="1"/>
    </xf>
    <xf numFmtId="167" fontId="7" fillId="0" borderId="10" xfId="1" applyNumberFormat="1" applyFont="1" applyFill="1" applyBorder="1" applyAlignment="1">
      <alignment horizontal="center" vertical="center" wrapText="1"/>
    </xf>
    <xf numFmtId="168" fontId="7" fillId="0" borderId="1" xfId="0" applyNumberFormat="1" applyFont="1" applyBorder="1" applyAlignment="1">
      <alignment horizontal="center" vertical="center" wrapText="1"/>
    </xf>
    <xf numFmtId="42" fontId="0" fillId="0" borderId="6" xfId="6" applyFont="1" applyFill="1" applyBorder="1" applyAlignment="1">
      <alignment horizontal="center" vertical="center" wrapText="1"/>
    </xf>
    <xf numFmtId="0" fontId="14" fillId="0" borderId="3" xfId="0" applyFont="1" applyBorder="1" applyAlignment="1">
      <alignment horizontal="center" vertical="center"/>
    </xf>
    <xf numFmtId="0" fontId="7" fillId="0" borderId="9" xfId="0" applyFont="1"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15" fillId="0" borderId="19" xfId="0" applyFont="1" applyBorder="1" applyAlignment="1">
      <alignment horizontal="left" vertical="center"/>
    </xf>
    <xf numFmtId="0" fontId="7" fillId="0" borderId="10" xfId="0" applyFont="1"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left" vertical="center" wrapText="1"/>
    </xf>
    <xf numFmtId="0" fontId="7" fillId="0" borderId="10" xfId="0" applyFont="1" applyBorder="1" applyAlignment="1">
      <alignment horizontal="center" vertical="center"/>
    </xf>
    <xf numFmtId="0" fontId="0" fillId="0" borderId="3" xfId="0" applyBorder="1" applyAlignment="1">
      <alignment horizontal="left" vertical="center" wrapText="1"/>
    </xf>
    <xf numFmtId="14" fontId="0" fillId="0" borderId="3" xfId="0" applyNumberFormat="1" applyBorder="1" applyAlignment="1">
      <alignment horizontal="center" vertical="center"/>
    </xf>
    <xf numFmtId="175" fontId="7" fillId="0" borderId="8" xfId="0" applyNumberFormat="1" applyFont="1" applyBorder="1" applyAlignment="1">
      <alignment horizontal="center" vertical="center" wrapText="1"/>
    </xf>
    <xf numFmtId="175" fontId="7" fillId="0" borderId="9" xfId="0" applyNumberFormat="1" applyFont="1" applyBorder="1" applyAlignment="1">
      <alignment horizontal="center" vertical="center" wrapText="1"/>
    </xf>
    <xf numFmtId="175" fontId="7" fillId="0" borderId="11" xfId="0" applyNumberFormat="1" applyFont="1" applyBorder="1" applyAlignment="1">
      <alignment horizontal="center" vertical="center" wrapText="1"/>
    </xf>
    <xf numFmtId="175" fontId="15" fillId="0" borderId="19" xfId="0" applyNumberFormat="1" applyFont="1" applyBorder="1" applyAlignment="1">
      <alignment horizontal="center" vertical="center" wrapText="1"/>
    </xf>
    <xf numFmtId="175" fontId="7" fillId="0" borderId="10" xfId="0" applyNumberFormat="1" applyFont="1" applyBorder="1" applyAlignment="1">
      <alignment horizontal="center" vertical="center" wrapText="1"/>
    </xf>
    <xf numFmtId="175" fontId="7" fillId="0" borderId="16" xfId="0" applyNumberFormat="1" applyFont="1" applyBorder="1" applyAlignment="1">
      <alignment horizontal="center" vertical="center" wrapText="1"/>
    </xf>
    <xf numFmtId="175" fontId="0" fillId="0" borderId="6" xfId="0" applyNumberFormat="1" applyBorder="1" applyAlignment="1">
      <alignment horizontal="center" vertical="center" wrapText="1"/>
    </xf>
    <xf numFmtId="9" fontId="7" fillId="0" borderId="13" xfId="0" applyNumberFormat="1" applyFont="1" applyBorder="1" applyAlignment="1">
      <alignment horizontal="center" vertical="center" wrapText="1"/>
    </xf>
    <xf numFmtId="9" fontId="7" fillId="0" borderId="9" xfId="0" applyNumberFormat="1" applyFont="1" applyBorder="1" applyAlignment="1">
      <alignment horizontal="center" vertical="center" wrapText="1"/>
    </xf>
    <xf numFmtId="9" fontId="7" fillId="0" borderId="11" xfId="0" applyNumberFormat="1" applyFont="1" applyBorder="1" applyAlignment="1">
      <alignment horizontal="center" vertical="center" wrapText="1"/>
    </xf>
    <xf numFmtId="9" fontId="7" fillId="0" borderId="0" xfId="0" applyNumberFormat="1" applyFont="1" applyBorder="1" applyAlignment="1">
      <alignment horizontal="center" vertical="center" wrapText="1"/>
    </xf>
    <xf numFmtId="9" fontId="7" fillId="0" borderId="16" xfId="0" applyNumberFormat="1" applyFont="1" applyBorder="1" applyAlignment="1">
      <alignment horizontal="center" vertical="center" wrapText="1"/>
    </xf>
    <xf numFmtId="9" fontId="15" fillId="0" borderId="19" xfId="2"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5" xfId="0" applyNumberFormat="1" applyFont="1" applyBorder="1" applyAlignment="1">
      <alignment horizontal="center" vertical="center" wrapText="1"/>
    </xf>
    <xf numFmtId="9" fontId="7" fillId="0" borderId="18" xfId="0" applyNumberFormat="1" applyFont="1" applyBorder="1" applyAlignment="1">
      <alignment horizontal="center" vertical="center" wrapText="1"/>
    </xf>
    <xf numFmtId="9" fontId="0" fillId="0" borderId="6" xfId="2" applyFont="1" applyFill="1" applyBorder="1" applyAlignment="1">
      <alignment horizontal="center" vertical="center"/>
    </xf>
    <xf numFmtId="9" fontId="7" fillId="0" borderId="17" xfId="0" applyNumberFormat="1" applyFont="1" applyBorder="1" applyAlignment="1">
      <alignment horizontal="center" vertical="center" wrapText="1"/>
    </xf>
    <xf numFmtId="164" fontId="7" fillId="0" borderId="11" xfId="1" applyNumberFormat="1" applyFont="1" applyFill="1" applyBorder="1" applyAlignment="1" applyProtection="1">
      <alignment horizontal="left" vertical="center" wrapText="1"/>
    </xf>
    <xf numFmtId="164" fontId="0" fillId="0" borderId="20" xfId="1" applyNumberFormat="1" applyFont="1" applyFill="1" applyBorder="1" applyAlignment="1">
      <alignment horizontal="center" vertical="center" wrapText="1"/>
    </xf>
    <xf numFmtId="164" fontId="7" fillId="0" borderId="9" xfId="1" applyNumberFormat="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164" fontId="0" fillId="0" borderId="3" xfId="1" applyNumberFormat="1" applyFont="1" applyFill="1" applyBorder="1" applyAlignment="1">
      <alignment horizontal="center" vertical="center" wrapText="1"/>
    </xf>
    <xf numFmtId="164" fontId="7" fillId="0" borderId="16" xfId="1" applyNumberFormat="1" applyFont="1" applyFill="1" applyBorder="1" applyAlignment="1" applyProtection="1">
      <alignment horizontal="left" vertical="center" wrapText="1"/>
    </xf>
    <xf numFmtId="164" fontId="0" fillId="0" borderId="23" xfId="1" applyNumberFormat="1" applyFont="1" applyFill="1" applyBorder="1" applyAlignment="1">
      <alignment horizontal="center" vertical="center" wrapText="1"/>
    </xf>
    <xf numFmtId="164" fontId="15" fillId="0" borderId="19" xfId="1" applyNumberFormat="1" applyFont="1" applyFill="1" applyBorder="1" applyAlignment="1">
      <alignment horizontal="right" vertical="center" wrapText="1"/>
    </xf>
    <xf numFmtId="164" fontId="7" fillId="0" borderId="14" xfId="1" applyNumberFormat="1" applyFont="1" applyFill="1" applyBorder="1" applyAlignment="1" applyProtection="1">
      <alignment horizontal="left" vertical="center" wrapText="1"/>
    </xf>
    <xf numFmtId="164" fontId="0" fillId="0" borderId="21" xfId="1"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166" fontId="4" fillId="0" borderId="10" xfId="1" applyNumberFormat="1" applyFont="1" applyFill="1" applyBorder="1" applyAlignment="1">
      <alignment horizontal="right" vertical="center"/>
    </xf>
    <xf numFmtId="164" fontId="7" fillId="0" borderId="15" xfId="1" applyNumberFormat="1" applyFont="1" applyFill="1" applyBorder="1" applyAlignment="1" applyProtection="1">
      <alignment horizontal="left" vertical="center" wrapText="1"/>
    </xf>
    <xf numFmtId="0" fontId="7" fillId="0" borderId="14" xfId="0" applyFont="1" applyBorder="1" applyAlignment="1">
      <alignment horizontal="center" vertical="center" wrapText="1"/>
    </xf>
    <xf numFmtId="42" fontId="0" fillId="0" borderId="4" xfId="0" applyNumberFormat="1" applyBorder="1" applyAlignment="1">
      <alignment horizontal="center" vertical="center"/>
    </xf>
    <xf numFmtId="174" fontId="13" fillId="0" borderId="11" xfId="9" applyNumberFormat="1" applyFont="1" applyFill="1" applyBorder="1" applyAlignment="1">
      <alignment horizontal="center" vertical="center" wrapText="1"/>
    </xf>
    <xf numFmtId="0" fontId="7" fillId="0" borderId="0" xfId="0" applyFont="1" applyBorder="1" applyAlignment="1">
      <alignment horizontal="center" vertical="center" wrapText="1"/>
    </xf>
    <xf numFmtId="174" fontId="13" fillId="0" borderId="16" xfId="9" applyNumberFormat="1" applyFont="1" applyFill="1" applyBorder="1" applyAlignment="1">
      <alignment horizontal="center" vertical="center" wrapText="1"/>
    </xf>
    <xf numFmtId="174" fontId="13" fillId="0" borderId="8" xfId="9" applyNumberFormat="1" applyFont="1" applyFill="1" applyBorder="1" applyAlignment="1">
      <alignment horizontal="center" vertical="center" wrapText="1"/>
    </xf>
    <xf numFmtId="174" fontId="13" fillId="0" borderId="14" xfId="9" applyNumberFormat="1" applyFont="1" applyFill="1" applyBorder="1" applyAlignment="1">
      <alignment horizontal="center" vertical="center" wrapText="1"/>
    </xf>
    <xf numFmtId="0" fontId="7" fillId="0" borderId="12" xfId="0" applyFont="1" applyBorder="1" applyAlignment="1">
      <alignment horizontal="center" vertical="center" wrapText="1"/>
    </xf>
    <xf numFmtId="3" fontId="7" fillId="0" borderId="1" xfId="0" applyNumberFormat="1" applyFont="1" applyBorder="1" applyAlignment="1">
      <alignment horizontal="center" vertical="center" wrapText="1"/>
    </xf>
    <xf numFmtId="167" fontId="7" fillId="0" borderId="10" xfId="0" applyNumberFormat="1" applyFont="1" applyBorder="1" applyAlignment="1">
      <alignment horizontal="center" vertical="center" wrapText="1"/>
    </xf>
    <xf numFmtId="167" fontId="0" fillId="0" borderId="4" xfId="0" applyNumberFormat="1" applyBorder="1" applyAlignment="1">
      <alignment horizontal="center" vertical="center"/>
    </xf>
    <xf numFmtId="174" fontId="13" fillId="0" borderId="15" xfId="9" applyNumberFormat="1" applyFont="1" applyFill="1" applyBorder="1" applyAlignment="1">
      <alignment horizontal="center" vertical="center" wrapText="1"/>
    </xf>
    <xf numFmtId="174" fontId="7" fillId="0" borderId="8" xfId="0" applyNumberFormat="1" applyFont="1" applyBorder="1" applyAlignment="1">
      <alignment horizontal="center" vertical="center" wrapText="1"/>
    </xf>
    <xf numFmtId="174" fontId="7" fillId="0" borderId="11" xfId="0" applyNumberFormat="1" applyFont="1" applyBorder="1" applyAlignment="1">
      <alignment horizontal="center" vertical="center" wrapText="1"/>
    </xf>
    <xf numFmtId="174" fontId="7" fillId="0" borderId="16" xfId="0" applyNumberFormat="1" applyFont="1" applyBorder="1" applyAlignment="1">
      <alignment horizontal="center" vertical="center" wrapText="1"/>
    </xf>
    <xf numFmtId="0" fontId="0" fillId="0" borderId="6" xfId="0" quotePrefix="1" applyBorder="1" applyAlignment="1">
      <alignment horizontal="center" vertical="center"/>
    </xf>
    <xf numFmtId="164" fontId="15" fillId="0" borderId="3" xfId="1" applyNumberFormat="1" applyFont="1" applyFill="1" applyBorder="1" applyAlignment="1">
      <alignment vertical="center" wrapText="1"/>
    </xf>
    <xf numFmtId="164" fontId="7" fillId="0" borderId="8" xfId="1" applyNumberFormat="1" applyFont="1" applyFill="1" applyBorder="1" applyAlignment="1">
      <alignment horizontal="left" vertical="center" wrapText="1"/>
    </xf>
    <xf numFmtId="164" fontId="7" fillId="0" borderId="9" xfId="1" applyNumberFormat="1" applyFont="1" applyFill="1" applyBorder="1" applyAlignment="1">
      <alignment horizontal="left" vertical="center" wrapText="1"/>
    </xf>
    <xf numFmtId="164" fontId="7" fillId="0" borderId="11" xfId="1" applyNumberFormat="1" applyFont="1" applyFill="1" applyBorder="1" applyAlignment="1">
      <alignment horizontal="center" vertical="center" wrapText="1"/>
    </xf>
    <xf numFmtId="164" fontId="7" fillId="0" borderId="8" xfId="1" applyNumberFormat="1" applyFont="1" applyFill="1" applyBorder="1" applyAlignment="1">
      <alignment horizontal="center" vertical="center" wrapText="1"/>
    </xf>
    <xf numFmtId="164" fontId="7" fillId="0" borderId="16" xfId="1" applyNumberFormat="1" applyFont="1" applyFill="1" applyBorder="1" applyAlignment="1">
      <alignment horizontal="left" vertical="center" wrapText="1"/>
    </xf>
    <xf numFmtId="164" fontId="15" fillId="0" borderId="24" xfId="1" applyNumberFormat="1" applyFont="1" applyFill="1" applyBorder="1" applyAlignment="1">
      <alignment vertical="center" wrapText="1"/>
    </xf>
    <xf numFmtId="164" fontId="7" fillId="0" borderId="10" xfId="1" applyNumberFormat="1" applyFont="1" applyFill="1" applyBorder="1" applyAlignment="1">
      <alignment horizontal="center" vertical="center" wrapText="1"/>
    </xf>
    <xf numFmtId="164" fontId="7" fillId="0" borderId="16" xfId="1" applyNumberFormat="1" applyFont="1" applyFill="1" applyBorder="1" applyAlignment="1">
      <alignment horizontal="center" vertical="center" wrapText="1"/>
    </xf>
    <xf numFmtId="6" fontId="7" fillId="0" borderId="10" xfId="0" applyNumberFormat="1" applyFont="1" applyBorder="1" applyAlignment="1">
      <alignment horizontal="center" vertical="center" wrapText="1"/>
    </xf>
    <xf numFmtId="42" fontId="14" fillId="0" borderId="4" xfId="6" applyFont="1" applyFill="1" applyBorder="1" applyAlignment="1">
      <alignment horizontal="center" vertical="center" wrapText="1"/>
    </xf>
    <xf numFmtId="164" fontId="7" fillId="0" borderId="15" xfId="1" applyNumberFormat="1" applyFont="1" applyFill="1" applyBorder="1" applyAlignment="1">
      <alignment horizontal="left" vertical="center" wrapText="1"/>
    </xf>
    <xf numFmtId="164" fontId="7" fillId="0" borderId="11" xfId="1" applyNumberFormat="1" applyFont="1" applyFill="1" applyBorder="1" applyAlignment="1">
      <alignment horizontal="left" vertical="center" wrapText="1"/>
    </xf>
  </cellXfs>
  <cellStyles count="21">
    <cellStyle name="Excel Built-in Currency [0] 1" xfId="13" xr:uid="{FE9375A9-A84D-446E-9686-31896335E4B3}"/>
    <cellStyle name="Millares" xfId="5" builtinId="3"/>
    <cellStyle name="Millares [0]" xfId="9" builtinId="6"/>
    <cellStyle name="Moneda" xfId="1" builtinId="4"/>
    <cellStyle name="Moneda [0]" xfId="6" builtinId="7"/>
    <cellStyle name="Moneda [0] 2" xfId="15" xr:uid="{B7BA463A-AD6D-412C-A223-B11386532D7D}"/>
    <cellStyle name="Moneda [0] 3" xfId="12" xr:uid="{85E23FAA-0332-47A5-A857-A2FDC65FAE51}"/>
    <cellStyle name="Moneda 2" xfId="11" xr:uid="{2A08D995-736B-4F69-B50F-6F2AD7547FD6}"/>
    <cellStyle name="Moneda 3" xfId="10" xr:uid="{2815A185-F2EF-4FA8-AB83-ABE68A7FD074}"/>
    <cellStyle name="Moneda 4" xfId="18" xr:uid="{1F26866A-D7E7-438D-BAA7-B55DA6FD7392}"/>
    <cellStyle name="Moneda 5" xfId="19" xr:uid="{F7C2A3BF-30E4-4514-8DBD-F877EEC43BBC}"/>
    <cellStyle name="Normal" xfId="0" builtinId="0"/>
    <cellStyle name="Normal 2" xfId="14" xr:uid="{20FE3967-602D-4598-A382-021D7BF62EEB}"/>
    <cellStyle name="Normal 2 2" xfId="3" xr:uid="{31CAEC39-2116-4FE2-85AB-93FE7D06B316}"/>
    <cellStyle name="Normal 3" xfId="7" xr:uid="{A33B799E-DB8C-41D3-AA05-09C35E0F5F09}"/>
    <cellStyle name="Normal 439" xfId="17" xr:uid="{FD865794-9501-402C-A625-47D6294FCC85}"/>
    <cellStyle name="Normal 5" xfId="4" xr:uid="{E2F38683-E562-46A0-BA21-732B1E0DB960}"/>
    <cellStyle name="Normal 8" xfId="20" xr:uid="{604940A1-A3CE-4622-B144-F332C2919FFE}"/>
    <cellStyle name="Número de serie" xfId="8" xr:uid="{18E9C274-72B8-45E5-8240-34D08256FD6D}"/>
    <cellStyle name="Porcentaje" xfId="2" builtinId="5"/>
    <cellStyle name="Porcentaje 2" xfId="16" xr:uid="{C0404185-86A2-46C2-8DF7-5A3C7E5FF9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EMCALI\2025\consolidacion%20de%20contratos\Reporte%20Financiero.xlsx" TargetMode="External"/><Relationship Id="rId1" Type="http://schemas.openxmlformats.org/officeDocument/2006/relationships/externalLinkPath" Target="Reporte%20Financier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lejchavez\Downloads\REPORTE%20EJEC%20RPS%20ENE-JU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ero-junio"/>
      <sheetName val="Enero - Julio 2025"/>
      <sheetName val="Hoja1"/>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Hoja1"/>
    </sheetNames>
    <sheetDataSet>
      <sheetData sheetId="0"/>
      <sheetData sheetId="1">
        <row r="9">
          <cell r="E9" t="str">
            <v>"
600-PS-0230-2025"</v>
          </cell>
          <cell r="F9">
            <v>6137340</v>
          </cell>
        </row>
        <row r="10">
          <cell r="E10" t="str">
            <v>"
600-PS-0231-2025"</v>
          </cell>
          <cell r="F10">
            <v>6137340</v>
          </cell>
        </row>
        <row r="11">
          <cell r="E11" t="str">
            <v>"OTROSÍ No. 1 - 
600-PS-0230-2025"</v>
          </cell>
          <cell r="F11">
            <v>0</v>
          </cell>
        </row>
        <row r="12">
          <cell r="E12" t="str">
            <v>100-AO-1756-2023 - OTROSÍ No. 3</v>
          </cell>
          <cell r="F12">
            <v>0</v>
          </cell>
        </row>
        <row r="13">
          <cell r="E13" t="str">
            <v>100-PS-2951-2024 - OTROSÍ No. 1</v>
          </cell>
          <cell r="F13">
            <v>0</v>
          </cell>
        </row>
        <row r="14">
          <cell r="E14" t="str">
            <v>110-SG-0026-2025</v>
          </cell>
          <cell r="F14">
            <v>51201589</v>
          </cell>
        </row>
        <row r="15">
          <cell r="E15" t="str">
            <v>110-SG-0027-2025</v>
          </cell>
          <cell r="F15">
            <v>13267406</v>
          </cell>
        </row>
        <row r="16">
          <cell r="E16" t="str">
            <v>110-SG-0028-2025</v>
          </cell>
          <cell r="F16">
            <v>13267406</v>
          </cell>
        </row>
        <row r="17">
          <cell r="E17" t="str">
            <v>110-SG-0029-2025</v>
          </cell>
          <cell r="F17">
            <v>13267406</v>
          </cell>
        </row>
        <row r="18">
          <cell r="E18" t="str">
            <v>110-SG-0030-2025</v>
          </cell>
          <cell r="F18">
            <v>6633703</v>
          </cell>
        </row>
        <row r="19">
          <cell r="E19" t="str">
            <v>110-SG-0031-2025</v>
          </cell>
          <cell r="F19">
            <v>6633703</v>
          </cell>
        </row>
        <row r="20">
          <cell r="E20" t="str">
            <v>110-SG-0032-2025</v>
          </cell>
          <cell r="F20">
            <v>6633703</v>
          </cell>
        </row>
        <row r="21">
          <cell r="E21" t="str">
            <v>110-SG-0033-2025</v>
          </cell>
          <cell r="F21">
            <v>6633703</v>
          </cell>
        </row>
        <row r="22">
          <cell r="E22" t="str">
            <v>110-SG-0034-2025</v>
          </cell>
          <cell r="F22">
            <v>6633703</v>
          </cell>
        </row>
        <row r="23">
          <cell r="E23" t="str">
            <v>110-SG-0035-2025</v>
          </cell>
          <cell r="F23">
            <v>6633703</v>
          </cell>
        </row>
        <row r="24">
          <cell r="E24" t="str">
            <v>110-SG-0036-2025</v>
          </cell>
          <cell r="F24">
            <v>6633703</v>
          </cell>
        </row>
        <row r="25">
          <cell r="E25" t="str">
            <v>110-SG-0037-2025</v>
          </cell>
          <cell r="F25">
            <v>6633703</v>
          </cell>
        </row>
        <row r="26">
          <cell r="E26" t="str">
            <v>110-SG-0038-2025</v>
          </cell>
          <cell r="F26">
            <v>6633703</v>
          </cell>
        </row>
        <row r="27">
          <cell r="E27" t="str">
            <v>160-GF-CF-001-2005</v>
          </cell>
          <cell r="F27">
            <v>480295492</v>
          </cell>
        </row>
        <row r="28">
          <cell r="E28" t="str">
            <v>200-CCE-1536-2025</v>
          </cell>
          <cell r="F28">
            <v>0</v>
          </cell>
        </row>
        <row r="29">
          <cell r="E29" t="str">
            <v>200-CCE-1639-2025</v>
          </cell>
          <cell r="F29">
            <v>330214586</v>
          </cell>
        </row>
        <row r="30">
          <cell r="E30" t="str">
            <v>200-CCE-2778-2025</v>
          </cell>
          <cell r="F30">
            <v>0</v>
          </cell>
        </row>
        <row r="31">
          <cell r="E31" t="str">
            <v>200-CCE-2983-2025</v>
          </cell>
          <cell r="F31">
            <v>0</v>
          </cell>
        </row>
        <row r="32">
          <cell r="E32" t="str">
            <v>200-PS-2093-2024 - OTROSÍ No. 4</v>
          </cell>
          <cell r="F32">
            <v>169999998</v>
          </cell>
        </row>
        <row r="33">
          <cell r="E33" t="str">
            <v>200-PS-2760-2024 - OTROSÍ No. 3</v>
          </cell>
          <cell r="F33">
            <v>22491000</v>
          </cell>
        </row>
        <row r="34">
          <cell r="E34" t="str">
            <v>200-PS-4121-2023 - OTROSÍ No. 1</v>
          </cell>
          <cell r="F34">
            <v>0</v>
          </cell>
        </row>
        <row r="35">
          <cell r="E35" t="str">
            <v>3000001552025</v>
          </cell>
          <cell r="F35">
            <v>1269445</v>
          </cell>
        </row>
        <row r="36">
          <cell r="E36" t="str">
            <v>300000XXX2025</v>
          </cell>
          <cell r="F36">
            <v>0</v>
          </cell>
        </row>
        <row r="37">
          <cell r="E37" t="str">
            <v>300-AO-3566-2024</v>
          </cell>
          <cell r="F37">
            <v>19457293</v>
          </cell>
        </row>
        <row r="38">
          <cell r="E38" t="str">
            <v>300-AO-3567-2024</v>
          </cell>
          <cell r="F38">
            <v>71400000</v>
          </cell>
        </row>
        <row r="39">
          <cell r="E39" t="str">
            <v>300-AO-3568-2024</v>
          </cell>
          <cell r="F39">
            <v>0</v>
          </cell>
        </row>
        <row r="40">
          <cell r="E40" t="str">
            <v>300-AO-3569-2024</v>
          </cell>
          <cell r="F40">
            <v>0</v>
          </cell>
        </row>
        <row r="41">
          <cell r="E41" t="str">
            <v>300-AO-3570-2024</v>
          </cell>
          <cell r="F41">
            <v>0</v>
          </cell>
        </row>
        <row r="42">
          <cell r="E42" t="str">
            <v>300-AO-3571-2024</v>
          </cell>
          <cell r="F42">
            <v>0</v>
          </cell>
        </row>
        <row r="43">
          <cell r="E43" t="str">
            <v>300-AO-3572-2024</v>
          </cell>
          <cell r="F43">
            <v>0</v>
          </cell>
        </row>
        <row r="44">
          <cell r="E44" t="str">
            <v>300-CCE-0867-2025</v>
          </cell>
          <cell r="F44">
            <v>1125493741</v>
          </cell>
        </row>
        <row r="45">
          <cell r="E45" t="str">
            <v>300-CCE-1477-2025</v>
          </cell>
          <cell r="F45">
            <v>0</v>
          </cell>
        </row>
        <row r="46">
          <cell r="E46" t="str">
            <v>300-CCE-1524-2025</v>
          </cell>
          <cell r="F46">
            <v>2303609758</v>
          </cell>
        </row>
        <row r="47">
          <cell r="E47" t="str">
            <v>300-CCE-1623-2024 - OTROSI No. 2</v>
          </cell>
          <cell r="F47">
            <v>693881561</v>
          </cell>
        </row>
        <row r="48">
          <cell r="E48" t="str">
            <v>300-CCE-1623-2024 - OTROSÍ No. 3</v>
          </cell>
          <cell r="F48">
            <v>243519220</v>
          </cell>
        </row>
        <row r="49">
          <cell r="E49" t="str">
            <v>300-CCE-1770-2025</v>
          </cell>
          <cell r="F49">
            <v>0</v>
          </cell>
        </row>
        <row r="50">
          <cell r="E50" t="str">
            <v>300-CCE-1796-2025</v>
          </cell>
          <cell r="F50">
            <v>0</v>
          </cell>
        </row>
        <row r="51">
          <cell r="E51" t="str">
            <v>300-CCE-1800-2025</v>
          </cell>
          <cell r="F51">
            <v>0</v>
          </cell>
        </row>
        <row r="52">
          <cell r="E52" t="str">
            <v>300-CCE-2023-2024</v>
          </cell>
          <cell r="F52">
            <v>3227024862</v>
          </cell>
        </row>
        <row r="53">
          <cell r="E53" t="str">
            <v>300-CCE-2607-2025</v>
          </cell>
          <cell r="F53">
            <v>0</v>
          </cell>
        </row>
        <row r="54">
          <cell r="E54" t="str">
            <v>300-CCE-3080-2024</v>
          </cell>
          <cell r="F54">
            <v>168075600</v>
          </cell>
        </row>
        <row r="55">
          <cell r="E55" t="str">
            <v>300-CCE-3081-2024</v>
          </cell>
          <cell r="F55">
            <v>765176655</v>
          </cell>
        </row>
        <row r="56">
          <cell r="E56" t="str">
            <v>300-CCT-2819-2025</v>
          </cell>
          <cell r="F56">
            <v>0</v>
          </cell>
        </row>
        <row r="57">
          <cell r="E57" t="str">
            <v>300-CM-0001-2025</v>
          </cell>
          <cell r="F57">
            <v>0</v>
          </cell>
        </row>
        <row r="58">
          <cell r="E58" t="str">
            <v>300-CM-1487-2025</v>
          </cell>
          <cell r="F58">
            <v>166798732</v>
          </cell>
        </row>
        <row r="59">
          <cell r="E59" t="str">
            <v>300-CM-1519-2025</v>
          </cell>
          <cell r="F59">
            <v>100688282</v>
          </cell>
        </row>
        <row r="60">
          <cell r="E60" t="str">
            <v>300-CM-1525-2025</v>
          </cell>
          <cell r="F60">
            <v>321013210</v>
          </cell>
        </row>
        <row r="61">
          <cell r="E61" t="str">
            <v>300-CM-1527-2025</v>
          </cell>
          <cell r="F61">
            <v>106450498</v>
          </cell>
        </row>
        <row r="62">
          <cell r="E62" t="str">
            <v>300-CM-1535-2025</v>
          </cell>
          <cell r="F62">
            <v>278842228</v>
          </cell>
        </row>
        <row r="63">
          <cell r="E63" t="str">
            <v>300-CM-2384-2025</v>
          </cell>
          <cell r="F63">
            <v>0</v>
          </cell>
        </row>
        <row r="64">
          <cell r="E64" t="str">
            <v>300-CM-2405-2025</v>
          </cell>
          <cell r="F64">
            <v>0</v>
          </cell>
        </row>
        <row r="65">
          <cell r="E65" t="str">
            <v>300-CM-2591-2025</v>
          </cell>
          <cell r="F65">
            <v>0</v>
          </cell>
        </row>
        <row r="66">
          <cell r="E66" t="str">
            <v>300-CM-2773-2025</v>
          </cell>
          <cell r="F66">
            <v>0</v>
          </cell>
        </row>
        <row r="67">
          <cell r="E67" t="str">
            <v>300-CM-2787-2025</v>
          </cell>
          <cell r="F67">
            <v>0</v>
          </cell>
        </row>
        <row r="68">
          <cell r="E68" t="str">
            <v>300-CM-2797-2025</v>
          </cell>
          <cell r="F68">
            <v>0</v>
          </cell>
        </row>
        <row r="69">
          <cell r="E69" t="str">
            <v>300-CM-2802-2025</v>
          </cell>
          <cell r="F69">
            <v>0</v>
          </cell>
        </row>
        <row r="70">
          <cell r="E70" t="str">
            <v>300-CM-2816-2025</v>
          </cell>
          <cell r="F70">
            <v>0</v>
          </cell>
        </row>
        <row r="71">
          <cell r="E71" t="str">
            <v>300-CM-2817-2025</v>
          </cell>
          <cell r="F71">
            <v>0</v>
          </cell>
        </row>
        <row r="72">
          <cell r="E72" t="str">
            <v>300-CM-2961-2025</v>
          </cell>
          <cell r="F72">
            <v>0</v>
          </cell>
        </row>
        <row r="73">
          <cell r="E73" t="str">
            <v>300-CM-2964-2025</v>
          </cell>
          <cell r="F73">
            <v>0</v>
          </cell>
        </row>
        <row r="74">
          <cell r="E74" t="str">
            <v>300-CM-2966-2025</v>
          </cell>
          <cell r="F74">
            <v>0</v>
          </cell>
        </row>
        <row r="75">
          <cell r="E75" t="str">
            <v>300-CM-2969-2025</v>
          </cell>
          <cell r="F75">
            <v>0</v>
          </cell>
        </row>
        <row r="76">
          <cell r="E76" t="str">
            <v>300-CM-2970-2025</v>
          </cell>
          <cell r="F76">
            <v>0</v>
          </cell>
        </row>
        <row r="77">
          <cell r="E77" t="str">
            <v>300-CM-2975-2025</v>
          </cell>
          <cell r="F77">
            <v>0</v>
          </cell>
        </row>
        <row r="78">
          <cell r="E78" t="str">
            <v>300-CO-1540-2025</v>
          </cell>
          <cell r="F78">
            <v>573189902</v>
          </cell>
        </row>
        <row r="79">
          <cell r="E79" t="str">
            <v>300-CO-1763-2025</v>
          </cell>
          <cell r="F79">
            <v>0</v>
          </cell>
        </row>
        <row r="80">
          <cell r="E80" t="str">
            <v>300-CO-1794-2025</v>
          </cell>
          <cell r="F80">
            <v>0</v>
          </cell>
        </row>
        <row r="81">
          <cell r="E81" t="str">
            <v>300-CO-2386-2025</v>
          </cell>
          <cell r="F81">
            <v>0</v>
          </cell>
        </row>
        <row r="82">
          <cell r="E82" t="str">
            <v>300-CO-2638-2025</v>
          </cell>
          <cell r="F82">
            <v>0</v>
          </cell>
        </row>
        <row r="83">
          <cell r="E83" t="str">
            <v>300-CO-2796-2025</v>
          </cell>
          <cell r="F83">
            <v>0</v>
          </cell>
        </row>
        <row r="84">
          <cell r="E84" t="str">
            <v>300-CO-2909-2025</v>
          </cell>
          <cell r="F84">
            <v>0</v>
          </cell>
        </row>
        <row r="85">
          <cell r="E85" t="str">
            <v>300-CO-2946-2025</v>
          </cell>
          <cell r="F85">
            <v>0</v>
          </cell>
        </row>
        <row r="86">
          <cell r="E86" t="str">
            <v>300-CO-2959-2025</v>
          </cell>
          <cell r="F86">
            <v>0</v>
          </cell>
        </row>
        <row r="87">
          <cell r="E87" t="str">
            <v>300-CO-2963-2025</v>
          </cell>
          <cell r="F87">
            <v>0</v>
          </cell>
        </row>
        <row r="88">
          <cell r="E88" t="str">
            <v>300-CO-2973-2025</v>
          </cell>
          <cell r="F88">
            <v>0</v>
          </cell>
        </row>
        <row r="89">
          <cell r="E89" t="str">
            <v>300-CO-2984-2025</v>
          </cell>
          <cell r="F89">
            <v>0</v>
          </cell>
        </row>
        <row r="90">
          <cell r="E90" t="str">
            <v>300-CO-3132-2024 - OTROSÍ No. 2</v>
          </cell>
          <cell r="F90">
            <v>0</v>
          </cell>
        </row>
        <row r="91">
          <cell r="E91" t="str">
            <v>300-CS-0004-2025</v>
          </cell>
          <cell r="F91">
            <v>13416268106</v>
          </cell>
        </row>
        <row r="92">
          <cell r="E92" t="str">
            <v>300-CS-1476-2025</v>
          </cell>
          <cell r="F92">
            <v>327076271</v>
          </cell>
        </row>
        <row r="93">
          <cell r="E93" t="str">
            <v>300-CS-1564-2025</v>
          </cell>
          <cell r="F93">
            <v>0</v>
          </cell>
        </row>
        <row r="94">
          <cell r="E94" t="str">
            <v>300-CS-1769-2025</v>
          </cell>
          <cell r="F94">
            <v>0</v>
          </cell>
        </row>
        <row r="95">
          <cell r="E95" t="str">
            <v>300-CS-1779-2025</v>
          </cell>
          <cell r="F95">
            <v>0</v>
          </cell>
        </row>
        <row r="96">
          <cell r="E96" t="str">
            <v>300-CS-1787-2025</v>
          </cell>
          <cell r="F96">
            <v>0</v>
          </cell>
        </row>
        <row r="97">
          <cell r="E97" t="str">
            <v>300-CS-1801-2025</v>
          </cell>
          <cell r="F97">
            <v>0</v>
          </cell>
        </row>
        <row r="98">
          <cell r="E98" t="str">
            <v>300-CS-1813-2025</v>
          </cell>
          <cell r="F98">
            <v>0</v>
          </cell>
        </row>
        <row r="99">
          <cell r="E99" t="str">
            <v>300-CS-2383-2025</v>
          </cell>
          <cell r="F99">
            <v>7689037</v>
          </cell>
        </row>
        <row r="100">
          <cell r="E100" t="str">
            <v>300-CS-2388-2025</v>
          </cell>
          <cell r="F100">
            <v>0</v>
          </cell>
        </row>
        <row r="101">
          <cell r="E101" t="str">
            <v>300-CS-2442-2025</v>
          </cell>
          <cell r="F101">
            <v>0</v>
          </cell>
        </row>
        <row r="102">
          <cell r="E102" t="str">
            <v>300-CS-2762-2025</v>
          </cell>
          <cell r="F102">
            <v>0</v>
          </cell>
        </row>
        <row r="103">
          <cell r="E103" t="str">
            <v>300-CS-2763-2025</v>
          </cell>
          <cell r="F103">
            <v>0</v>
          </cell>
        </row>
        <row r="104">
          <cell r="E104" t="str">
            <v>300-CS-2777-2025</v>
          </cell>
          <cell r="F104">
            <v>0</v>
          </cell>
        </row>
        <row r="105">
          <cell r="E105" t="str">
            <v>300-CS-2789-2025</v>
          </cell>
          <cell r="F105">
            <v>0</v>
          </cell>
        </row>
        <row r="106">
          <cell r="E106" t="str">
            <v>300-CS-2794-2025</v>
          </cell>
          <cell r="F106">
            <v>0</v>
          </cell>
        </row>
        <row r="107">
          <cell r="E107" t="str">
            <v>300-CS-2947-2025</v>
          </cell>
          <cell r="F107">
            <v>0</v>
          </cell>
        </row>
        <row r="108">
          <cell r="E108" t="str">
            <v>300-CS-2957-2025</v>
          </cell>
          <cell r="F108">
            <v>0</v>
          </cell>
        </row>
        <row r="109">
          <cell r="E109" t="str">
            <v>300-CS-2958-2025</v>
          </cell>
          <cell r="F109">
            <v>0</v>
          </cell>
        </row>
        <row r="110">
          <cell r="E110" t="str">
            <v>300-CS-2967-2025</v>
          </cell>
          <cell r="F110">
            <v>0</v>
          </cell>
        </row>
        <row r="111">
          <cell r="E111" t="str">
            <v>300-CS-3323-2024</v>
          </cell>
          <cell r="F111">
            <v>0</v>
          </cell>
        </row>
        <row r="112">
          <cell r="E112" t="str">
            <v>300-CS-3482-2024</v>
          </cell>
          <cell r="F112">
            <v>4934246702</v>
          </cell>
        </row>
        <row r="113">
          <cell r="E113" t="str">
            <v>300-OS-1541-2025</v>
          </cell>
          <cell r="F113">
            <v>1219999999</v>
          </cell>
        </row>
        <row r="114">
          <cell r="E114" t="str">
            <v>300-PS-0265-2025</v>
          </cell>
          <cell r="F114">
            <v>51202800</v>
          </cell>
        </row>
        <row r="115">
          <cell r="E115" t="str">
            <v>300-PS-0265-2025 Otrosi No.1</v>
          </cell>
          <cell r="F115">
            <v>0</v>
          </cell>
        </row>
        <row r="116">
          <cell r="E116" t="str">
            <v>300-PS-0267-2025</v>
          </cell>
          <cell r="F116">
            <v>14476000</v>
          </cell>
        </row>
        <row r="117">
          <cell r="E117" t="str">
            <v>300-PS-0270-2025</v>
          </cell>
          <cell r="F117">
            <v>49843986</v>
          </cell>
        </row>
        <row r="118">
          <cell r="E118" t="str">
            <v>300-PS-0270-2025 Otrosi No.1</v>
          </cell>
          <cell r="F118">
            <v>0</v>
          </cell>
        </row>
        <row r="119">
          <cell r="E119" t="str">
            <v>300-PS-0273-2025</v>
          </cell>
          <cell r="F119">
            <v>16710400</v>
          </cell>
        </row>
        <row r="120">
          <cell r="E120" t="str">
            <v>300-PS-0273-2025 OTRO SI No.1</v>
          </cell>
          <cell r="F120">
            <v>8355200</v>
          </cell>
        </row>
        <row r="121">
          <cell r="E121" t="str">
            <v>300-PS-0274-2025</v>
          </cell>
          <cell r="F121">
            <v>32400000</v>
          </cell>
        </row>
        <row r="122">
          <cell r="E122" t="str">
            <v>300-PS-0274-2025 Otrosi No.1</v>
          </cell>
          <cell r="F122">
            <v>0</v>
          </cell>
        </row>
        <row r="123">
          <cell r="E123" t="str">
            <v>300-PS-0277-2025</v>
          </cell>
          <cell r="F123">
            <v>17892600</v>
          </cell>
        </row>
        <row r="124">
          <cell r="E124" t="str">
            <v>300-PS-0277-2025 Otrosi No.1</v>
          </cell>
          <cell r="F124">
            <v>0</v>
          </cell>
        </row>
        <row r="125">
          <cell r="E125" t="str">
            <v>300-PS-0279-2025</v>
          </cell>
          <cell r="F125">
            <v>17061000</v>
          </cell>
        </row>
        <row r="126">
          <cell r="E126" t="str">
            <v>300-PS-0279-2025 Otrosi No.1</v>
          </cell>
          <cell r="F126">
            <v>0</v>
          </cell>
        </row>
        <row r="127">
          <cell r="E127" t="str">
            <v>300-PS-0281-2025</v>
          </cell>
          <cell r="F127">
            <v>17892600</v>
          </cell>
        </row>
        <row r="128">
          <cell r="E128" t="str">
            <v>300-PS-0281-2025 OTROSI No.1</v>
          </cell>
          <cell r="F128">
            <v>0</v>
          </cell>
        </row>
        <row r="129">
          <cell r="E129" t="str">
            <v>300-PS-0283-2025</v>
          </cell>
          <cell r="F129">
            <v>23232810</v>
          </cell>
        </row>
        <row r="130">
          <cell r="E130" t="str">
            <v>300-PS-0283-2025 Otrosi No.1</v>
          </cell>
          <cell r="F130">
            <v>0</v>
          </cell>
        </row>
        <row r="131">
          <cell r="E131" t="str">
            <v>300-PS-0286-2025</v>
          </cell>
          <cell r="F131">
            <v>23553600</v>
          </cell>
        </row>
        <row r="132">
          <cell r="E132" t="str">
            <v>300-PS-0288-2025</v>
          </cell>
          <cell r="F132">
            <v>23232810</v>
          </cell>
        </row>
        <row r="133">
          <cell r="E133" t="str">
            <v>300-PS-0288-2025 Otrosi No.1</v>
          </cell>
          <cell r="F133">
            <v>0</v>
          </cell>
        </row>
        <row r="134">
          <cell r="E134" t="str">
            <v>300-PS-0294-2025</v>
          </cell>
          <cell r="F134">
            <v>32400000</v>
          </cell>
        </row>
        <row r="135">
          <cell r="E135" t="str">
            <v>300-PS-0294-2025 Otrosi No.1</v>
          </cell>
          <cell r="F135">
            <v>0</v>
          </cell>
        </row>
        <row r="136">
          <cell r="E136" t="str">
            <v>300-PS-0295-2025</v>
          </cell>
          <cell r="F136">
            <v>30011520</v>
          </cell>
        </row>
        <row r="137">
          <cell r="E137" t="str">
            <v>300-PS-0295-2025 Otrosi No.1</v>
          </cell>
          <cell r="F137">
            <v>0</v>
          </cell>
        </row>
        <row r="138">
          <cell r="E138" t="str">
            <v>300-PS-0296-2025</v>
          </cell>
          <cell r="F138">
            <v>32400000</v>
          </cell>
        </row>
        <row r="139">
          <cell r="E139" t="str">
            <v>300-PS-0296-2025 Otrosi No.1</v>
          </cell>
          <cell r="F139">
            <v>0</v>
          </cell>
        </row>
        <row r="140">
          <cell r="E140" t="str">
            <v>300-PS-0297-2025</v>
          </cell>
          <cell r="F140">
            <v>20217000</v>
          </cell>
        </row>
        <row r="141">
          <cell r="E141" t="str">
            <v>300-PS-0298-2025</v>
          </cell>
          <cell r="F141">
            <v>25065600</v>
          </cell>
        </row>
        <row r="142">
          <cell r="E142" t="str">
            <v>300-PS-0298-2025 Otrosi No.1</v>
          </cell>
          <cell r="F142">
            <v>0</v>
          </cell>
        </row>
        <row r="143">
          <cell r="E143" t="str">
            <v>300-PS-0299-2025</v>
          </cell>
          <cell r="F143">
            <v>20217000</v>
          </cell>
        </row>
        <row r="144">
          <cell r="E144" t="str">
            <v>300-PS-0301-2025</v>
          </cell>
          <cell r="F144">
            <v>25065600</v>
          </cell>
        </row>
        <row r="145">
          <cell r="E145" t="str">
            <v>300-PS-0301-2025 Otrosi No.1</v>
          </cell>
          <cell r="F145">
            <v>0</v>
          </cell>
        </row>
        <row r="146">
          <cell r="E146" t="str">
            <v>300-PS-0303-2025</v>
          </cell>
          <cell r="F146">
            <v>17892600</v>
          </cell>
        </row>
        <row r="147">
          <cell r="E147" t="str">
            <v>300-PS-0303-2025 Otrosi No.1</v>
          </cell>
          <cell r="F147">
            <v>0</v>
          </cell>
        </row>
        <row r="148">
          <cell r="E148" t="str">
            <v>300-PS-0305-2025</v>
          </cell>
          <cell r="F148">
            <v>17892600</v>
          </cell>
        </row>
        <row r="149">
          <cell r="E149" t="str">
            <v>300-PS-0305-2025 Otrosi No.1</v>
          </cell>
          <cell r="F149">
            <v>0</v>
          </cell>
        </row>
        <row r="150">
          <cell r="E150" t="str">
            <v>300-PS-0308-2025</v>
          </cell>
          <cell r="F150">
            <v>49084200</v>
          </cell>
        </row>
        <row r="151">
          <cell r="E151" t="str">
            <v>300-PS-0308-2025 Otrosi No.1</v>
          </cell>
          <cell r="F151">
            <v>0</v>
          </cell>
        </row>
        <row r="152">
          <cell r="E152" t="str">
            <v>300-PS-0311-2025</v>
          </cell>
          <cell r="F152">
            <v>49084200</v>
          </cell>
        </row>
        <row r="153">
          <cell r="E153" t="str">
            <v>300-PS-0312-2025</v>
          </cell>
          <cell r="F153">
            <v>49084200</v>
          </cell>
        </row>
        <row r="154">
          <cell r="E154" t="str">
            <v>300-PS-0312-2025 Otrosi No.1</v>
          </cell>
          <cell r="F154">
            <v>0</v>
          </cell>
        </row>
        <row r="155">
          <cell r="E155" t="str">
            <v>300-PS-0313-2025</v>
          </cell>
          <cell r="F155">
            <v>24542100</v>
          </cell>
        </row>
        <row r="156">
          <cell r="E156" t="str">
            <v>300-PS-0313-2025- OTROSI No 1</v>
          </cell>
          <cell r="F156">
            <v>16361400</v>
          </cell>
        </row>
        <row r="157">
          <cell r="E157" t="str">
            <v>300-PS-0314-2025</v>
          </cell>
          <cell r="F157">
            <v>54000000</v>
          </cell>
        </row>
        <row r="158">
          <cell r="E158" t="str">
            <v>300-PS-0315-2025</v>
          </cell>
          <cell r="F158">
            <v>49084200</v>
          </cell>
        </row>
        <row r="159">
          <cell r="E159" t="str">
            <v>300-PS-0316-2025</v>
          </cell>
          <cell r="F159">
            <v>58800000</v>
          </cell>
        </row>
        <row r="160">
          <cell r="E160" t="str">
            <v>300-PS-0318-2025</v>
          </cell>
          <cell r="F160">
            <v>40352400</v>
          </cell>
        </row>
        <row r="161">
          <cell r="E161" t="str">
            <v>300-PS-0318-2025 Otrosi No.1</v>
          </cell>
          <cell r="F161">
            <v>0</v>
          </cell>
        </row>
        <row r="162">
          <cell r="E162" t="str">
            <v>300-PS-0319-2025</v>
          </cell>
          <cell r="F162">
            <v>16401550</v>
          </cell>
        </row>
        <row r="163">
          <cell r="E163" t="str">
            <v>300-PS-0319-2025 Otrosi No.1</v>
          </cell>
          <cell r="F163">
            <v>0</v>
          </cell>
        </row>
        <row r="164">
          <cell r="E164" t="str">
            <v>300-PS-0320-2025</v>
          </cell>
          <cell r="F164">
            <v>40352400</v>
          </cell>
        </row>
        <row r="165">
          <cell r="E165" t="str">
            <v>300-PS-0321-2025</v>
          </cell>
          <cell r="F165">
            <v>16401550</v>
          </cell>
        </row>
        <row r="166">
          <cell r="E166" t="str">
            <v>300-PS-0321-2025 Otrosi No.1</v>
          </cell>
          <cell r="F166">
            <v>0</v>
          </cell>
        </row>
        <row r="167">
          <cell r="E167" t="str">
            <v>300-PS-0322-2025</v>
          </cell>
          <cell r="F167">
            <v>18400250</v>
          </cell>
        </row>
        <row r="168">
          <cell r="E168" t="str">
            <v>300-PS-0322-2025 Otrosi No.1</v>
          </cell>
          <cell r="F168">
            <v>0</v>
          </cell>
        </row>
        <row r="169">
          <cell r="E169" t="str">
            <v>300-PS-0323-2025</v>
          </cell>
          <cell r="F169">
            <v>20849400</v>
          </cell>
        </row>
        <row r="170">
          <cell r="E170" t="str">
            <v>300-PS-0323-2025 Otrosi No.1</v>
          </cell>
          <cell r="F170">
            <v>0</v>
          </cell>
        </row>
        <row r="171">
          <cell r="E171" t="str">
            <v>300-PS-0324-2025</v>
          </cell>
          <cell r="F171">
            <v>20849400</v>
          </cell>
        </row>
        <row r="172">
          <cell r="E172" t="str">
            <v>300-PS-0324-2025 Otrosi No.1</v>
          </cell>
          <cell r="F172">
            <v>0</v>
          </cell>
        </row>
        <row r="173">
          <cell r="E173" t="str">
            <v>300-PS-0325-2025</v>
          </cell>
          <cell r="F173">
            <v>32565120</v>
          </cell>
        </row>
        <row r="174">
          <cell r="E174" t="str">
            <v>300-PS-0325-2025 Otrosi No.1</v>
          </cell>
          <cell r="F174">
            <v>0</v>
          </cell>
        </row>
        <row r="175">
          <cell r="E175" t="str">
            <v>300-PS-0326-2025</v>
          </cell>
          <cell r="F175">
            <v>20849400</v>
          </cell>
        </row>
        <row r="176">
          <cell r="E176" t="str">
            <v>300-PS-0326-2025 Otrosi No.1</v>
          </cell>
          <cell r="F176">
            <v>0</v>
          </cell>
        </row>
        <row r="177">
          <cell r="E177" t="str">
            <v>300-PS-0327-2025</v>
          </cell>
          <cell r="F177">
            <v>24260400</v>
          </cell>
        </row>
        <row r="178">
          <cell r="E178" t="str">
            <v>300-PS-0327-2025 Otrosi No.1</v>
          </cell>
          <cell r="F178">
            <v>0</v>
          </cell>
        </row>
        <row r="179">
          <cell r="E179" t="str">
            <v>300-PS-0328-2025</v>
          </cell>
          <cell r="F179">
            <v>16401550</v>
          </cell>
        </row>
        <row r="180">
          <cell r="E180" t="str">
            <v>300-PS-0328-2025 Otrosi No.1</v>
          </cell>
          <cell r="F180">
            <v>0</v>
          </cell>
        </row>
        <row r="181">
          <cell r="E181" t="str">
            <v>300-PS-0329-2025</v>
          </cell>
          <cell r="F181">
            <v>17058600</v>
          </cell>
        </row>
        <row r="182">
          <cell r="E182" t="str">
            <v>300-PS-0329-2025 Otrosi No.1</v>
          </cell>
          <cell r="F182">
            <v>0</v>
          </cell>
        </row>
        <row r="183">
          <cell r="E183" t="str">
            <v>300-PS-0330-2025</v>
          </cell>
          <cell r="F183">
            <v>17892600</v>
          </cell>
        </row>
        <row r="184">
          <cell r="E184" t="str">
            <v>300-PS-0330-2025 Otrosi No.1</v>
          </cell>
          <cell r="F184">
            <v>0</v>
          </cell>
        </row>
        <row r="185">
          <cell r="E185" t="str">
            <v>300-PS-0331-2025</v>
          </cell>
          <cell r="F185">
            <v>20849400</v>
          </cell>
        </row>
        <row r="186">
          <cell r="E186" t="str">
            <v>300-PS-0331-2025 Otrosi No.1</v>
          </cell>
          <cell r="F186">
            <v>0</v>
          </cell>
        </row>
        <row r="187">
          <cell r="E187" t="str">
            <v>300-PS-0332-2025</v>
          </cell>
          <cell r="F187">
            <v>20849400</v>
          </cell>
        </row>
        <row r="188">
          <cell r="E188" t="str">
            <v>300-PS-0332-2025 Otrosi No.1</v>
          </cell>
          <cell r="F188">
            <v>0</v>
          </cell>
        </row>
        <row r="189">
          <cell r="E189" t="str">
            <v>300-PS-0333-2025</v>
          </cell>
          <cell r="F189">
            <v>25009600</v>
          </cell>
        </row>
        <row r="190">
          <cell r="E190" t="str">
            <v>300-PS-0333-2025 Otrosi No.1</v>
          </cell>
          <cell r="F190">
            <v>0</v>
          </cell>
        </row>
        <row r="191">
          <cell r="E191" t="str">
            <v>300-PS-0334-2025</v>
          </cell>
          <cell r="F191">
            <v>22238700</v>
          </cell>
        </row>
        <row r="192">
          <cell r="E192" t="str">
            <v>300-PS-0334-2025 Otrosi No.1</v>
          </cell>
          <cell r="F192">
            <v>0</v>
          </cell>
        </row>
        <row r="193">
          <cell r="E193" t="str">
            <v>300-PS-0335-2025</v>
          </cell>
          <cell r="F193">
            <v>20849400</v>
          </cell>
        </row>
        <row r="194">
          <cell r="E194" t="str">
            <v>300-PS-0335-2025 Otrosi No.1</v>
          </cell>
          <cell r="F194">
            <v>0</v>
          </cell>
        </row>
        <row r="195">
          <cell r="E195" t="str">
            <v>300-PS-0336-2025</v>
          </cell>
          <cell r="F195">
            <v>16401550</v>
          </cell>
        </row>
        <row r="196">
          <cell r="E196" t="str">
            <v>300-PS-0336-2025 OTROSI No.1</v>
          </cell>
          <cell r="F196">
            <v>0</v>
          </cell>
        </row>
        <row r="197">
          <cell r="E197" t="str">
            <v>300-PS-0337-2025</v>
          </cell>
          <cell r="F197">
            <v>40352400</v>
          </cell>
        </row>
        <row r="198">
          <cell r="E198" t="str">
            <v>300-PS-0338-2025</v>
          </cell>
          <cell r="F198">
            <v>20849400</v>
          </cell>
        </row>
        <row r="199">
          <cell r="E199" t="str">
            <v>300-PS-0338-2025 Otrosi No.1</v>
          </cell>
          <cell r="F199">
            <v>0</v>
          </cell>
        </row>
        <row r="200">
          <cell r="E200" t="str">
            <v>300-PS-0339-2025</v>
          </cell>
          <cell r="F200">
            <v>40352400</v>
          </cell>
        </row>
        <row r="201">
          <cell r="E201" t="str">
            <v>300-PS-0339-2025 Otrosi No.1</v>
          </cell>
          <cell r="F201">
            <v>0</v>
          </cell>
        </row>
        <row r="202">
          <cell r="E202" t="str">
            <v>300-PS-0340-2025</v>
          </cell>
          <cell r="F202">
            <v>20849400</v>
          </cell>
        </row>
        <row r="203">
          <cell r="E203" t="str">
            <v>300-PS-0340-2025 Otrosi No.1</v>
          </cell>
          <cell r="F203">
            <v>0</v>
          </cell>
        </row>
        <row r="204">
          <cell r="E204" t="str">
            <v>300-PS-0341-2025</v>
          </cell>
          <cell r="F204">
            <v>27283200</v>
          </cell>
        </row>
        <row r="205">
          <cell r="E205" t="str">
            <v>300-PS-0341-2025 Otrosi No.1</v>
          </cell>
          <cell r="F205">
            <v>0</v>
          </cell>
        </row>
        <row r="206">
          <cell r="E206" t="str">
            <v>300-PS-0342-2025</v>
          </cell>
          <cell r="F206">
            <v>10437350</v>
          </cell>
        </row>
        <row r="207">
          <cell r="E207" t="str">
            <v>300-PS-0342-2025 Otrosi No.1</v>
          </cell>
          <cell r="F207">
            <v>0</v>
          </cell>
        </row>
        <row r="208">
          <cell r="E208" t="str">
            <v>300-PS-0343-2025</v>
          </cell>
          <cell r="F208">
            <v>40352400</v>
          </cell>
        </row>
        <row r="209">
          <cell r="E209" t="str">
            <v>300-PS-0343-2025 Otrosi No.2</v>
          </cell>
          <cell r="F209">
            <v>0</v>
          </cell>
        </row>
        <row r="210">
          <cell r="E210" t="str">
            <v>300-PS-0344-2025</v>
          </cell>
          <cell r="F210">
            <v>24260400</v>
          </cell>
        </row>
        <row r="211">
          <cell r="E211" t="str">
            <v>300-PS-0345-2025</v>
          </cell>
          <cell r="F211">
            <v>16401550</v>
          </cell>
        </row>
        <row r="212">
          <cell r="E212" t="str">
            <v>300-PS-0345-2025 Otrosi No.1</v>
          </cell>
          <cell r="F212">
            <v>0</v>
          </cell>
        </row>
        <row r="213">
          <cell r="E213" t="str">
            <v>300-PS-0346-2025</v>
          </cell>
          <cell r="F213">
            <v>16401550</v>
          </cell>
        </row>
        <row r="214">
          <cell r="E214" t="str">
            <v>300-PS-0346-2025 Otrosi No.1</v>
          </cell>
          <cell r="F214">
            <v>0</v>
          </cell>
        </row>
        <row r="215">
          <cell r="E215" t="str">
            <v>300-PS-0347-2025</v>
          </cell>
          <cell r="F215">
            <v>40352400</v>
          </cell>
        </row>
        <row r="216">
          <cell r="E216" t="str">
            <v>300-PS-0347-2025 Otrosi No.2</v>
          </cell>
          <cell r="F216">
            <v>0</v>
          </cell>
        </row>
        <row r="217">
          <cell r="E217" t="str">
            <v>300-PS-0348-2025</v>
          </cell>
          <cell r="F217">
            <v>24260400</v>
          </cell>
        </row>
        <row r="218">
          <cell r="E218" t="str">
            <v>300-PS-0349-2025</v>
          </cell>
          <cell r="F218">
            <v>33627000</v>
          </cell>
        </row>
        <row r="219">
          <cell r="E219" t="str">
            <v>300-PS-0349-2025 Otrosi No.2</v>
          </cell>
          <cell r="F219">
            <v>0</v>
          </cell>
        </row>
        <row r="220">
          <cell r="E220" t="str">
            <v>300-PS-0350-2025</v>
          </cell>
          <cell r="F220">
            <v>6725400</v>
          </cell>
        </row>
        <row r="221">
          <cell r="E221" t="str">
            <v>300-PS-0351-2025</v>
          </cell>
          <cell r="F221">
            <v>27527500</v>
          </cell>
        </row>
        <row r="222">
          <cell r="E222" t="str">
            <v>300-PS-0351-2025 OTROSI No.1</v>
          </cell>
          <cell r="F222">
            <v>0</v>
          </cell>
        </row>
        <row r="223">
          <cell r="E223" t="str">
            <v>300-PS-0352-2025</v>
          </cell>
          <cell r="F223">
            <v>36989700</v>
          </cell>
        </row>
        <row r="224">
          <cell r="E224" t="str">
            <v>300-PS-0352-2025 Otrosi No.1</v>
          </cell>
          <cell r="F224">
            <v>0</v>
          </cell>
        </row>
        <row r="225">
          <cell r="E225" t="str">
            <v>300-PS-0353-2025</v>
          </cell>
          <cell r="F225">
            <v>33275000</v>
          </cell>
        </row>
        <row r="226">
          <cell r="E226" t="str">
            <v>300-PS-0353-2025 Otrosi No.1</v>
          </cell>
          <cell r="F226">
            <v>0</v>
          </cell>
        </row>
        <row r="227">
          <cell r="E227" t="str">
            <v>300-PS-0354-2025</v>
          </cell>
          <cell r="F227">
            <v>33275000</v>
          </cell>
        </row>
        <row r="228">
          <cell r="E228" t="str">
            <v>300-PS-0354-2025 Otrosi No.1</v>
          </cell>
          <cell r="F228">
            <v>0</v>
          </cell>
        </row>
        <row r="229">
          <cell r="E229" t="str">
            <v>300-PS-0355-2025</v>
          </cell>
          <cell r="F229">
            <v>36989700</v>
          </cell>
        </row>
        <row r="230">
          <cell r="E230" t="str">
            <v>300-PS-0355-2025 Otrosi No.1</v>
          </cell>
          <cell r="F230">
            <v>0</v>
          </cell>
        </row>
        <row r="231">
          <cell r="E231" t="str">
            <v>300-PS-0356-2025</v>
          </cell>
          <cell r="F231">
            <v>47190000</v>
          </cell>
        </row>
        <row r="232">
          <cell r="E232" t="str">
            <v>300-PS-0356-2025 Otrosi No.1</v>
          </cell>
          <cell r="F232">
            <v>0</v>
          </cell>
        </row>
        <row r="233">
          <cell r="E233" t="str">
            <v>300-PS-0357-2025</v>
          </cell>
          <cell r="F233">
            <v>48030950</v>
          </cell>
        </row>
        <row r="234">
          <cell r="E234" t="str">
            <v>300-PS-0357-2025 Otrosi No.1</v>
          </cell>
          <cell r="F234">
            <v>0</v>
          </cell>
        </row>
        <row r="235">
          <cell r="E235" t="str">
            <v>300-PS-0358-2025</v>
          </cell>
          <cell r="F235">
            <v>33275000</v>
          </cell>
        </row>
        <row r="236">
          <cell r="E236" t="str">
            <v>300-PS-0358-2025 Otrosi No.1</v>
          </cell>
          <cell r="F236">
            <v>0</v>
          </cell>
        </row>
        <row r="237">
          <cell r="E237" t="str">
            <v>300-PS-0359-2025</v>
          </cell>
          <cell r="F237">
            <v>27510560</v>
          </cell>
        </row>
        <row r="238">
          <cell r="E238" t="str">
            <v>300-PS-0359-2025 Otrosi No.1</v>
          </cell>
          <cell r="F238">
            <v>0</v>
          </cell>
        </row>
        <row r="239">
          <cell r="E239" t="str">
            <v>300-PS-0360-2025</v>
          </cell>
          <cell r="F239">
            <v>31983600</v>
          </cell>
        </row>
        <row r="240">
          <cell r="E240" t="str">
            <v>300-PS-0360-2025 Otrosi No.1</v>
          </cell>
          <cell r="F240">
            <v>0</v>
          </cell>
        </row>
        <row r="241">
          <cell r="E241" t="str">
            <v>300-PS-0361-2025</v>
          </cell>
          <cell r="F241">
            <v>49084182</v>
          </cell>
        </row>
        <row r="242">
          <cell r="E242" t="str">
            <v>300-PS-0361-2025 Otrosi No.1</v>
          </cell>
          <cell r="F242">
            <v>0</v>
          </cell>
        </row>
        <row r="243">
          <cell r="E243" t="str">
            <v>300-PS-0362-2025</v>
          </cell>
          <cell r="F243">
            <v>40352400</v>
          </cell>
        </row>
        <row r="244">
          <cell r="E244" t="str">
            <v>300-PS-0362-2025 Otrosi No.1</v>
          </cell>
          <cell r="F244">
            <v>0</v>
          </cell>
        </row>
        <row r="245">
          <cell r="E245" t="str">
            <v>300-PS-0363-2025</v>
          </cell>
          <cell r="F245">
            <v>24260400</v>
          </cell>
        </row>
        <row r="246">
          <cell r="E246" t="str">
            <v>300-PS-0363-2025 Otrosi No.1</v>
          </cell>
          <cell r="F246">
            <v>0</v>
          </cell>
        </row>
        <row r="247">
          <cell r="E247" t="str">
            <v>300-PS-0364-2025</v>
          </cell>
          <cell r="F247">
            <v>17892600</v>
          </cell>
        </row>
        <row r="248">
          <cell r="E248" t="str">
            <v>300-PS-0364-2025 Otrosi No.1</v>
          </cell>
          <cell r="F248">
            <v>0</v>
          </cell>
        </row>
        <row r="249">
          <cell r="E249" t="str">
            <v>300-PS-0365-2025</v>
          </cell>
          <cell r="F249">
            <v>17892600</v>
          </cell>
        </row>
        <row r="250">
          <cell r="E250" t="str">
            <v>300-PS-0365-2025 OTROSI No.1</v>
          </cell>
          <cell r="F250">
            <v>0</v>
          </cell>
        </row>
        <row r="251">
          <cell r="E251" t="str">
            <v>300-PS-0366-2025</v>
          </cell>
          <cell r="F251">
            <v>24260400</v>
          </cell>
        </row>
        <row r="252">
          <cell r="E252" t="str">
            <v>300-PS-0366-2025 Otrosi No.1</v>
          </cell>
          <cell r="F252">
            <v>0</v>
          </cell>
        </row>
        <row r="253">
          <cell r="E253" t="str">
            <v>300-PS-0367-2025</v>
          </cell>
          <cell r="F253">
            <v>17892600</v>
          </cell>
        </row>
        <row r="254">
          <cell r="E254" t="str">
            <v>300-PS-0367-2025 Otrosi No.1</v>
          </cell>
          <cell r="F254">
            <v>0</v>
          </cell>
        </row>
        <row r="255">
          <cell r="E255" t="str">
            <v>300-PS-0368-2025</v>
          </cell>
          <cell r="F255">
            <v>21687600</v>
          </cell>
        </row>
        <row r="256">
          <cell r="E256" t="str">
            <v>300-PS-0369-2025</v>
          </cell>
          <cell r="F256">
            <v>33000000</v>
          </cell>
        </row>
        <row r="257">
          <cell r="E257" t="str">
            <v>300-PS-0369-2025 Otrosi No.1</v>
          </cell>
          <cell r="F257">
            <v>0</v>
          </cell>
        </row>
        <row r="258">
          <cell r="E258" t="str">
            <v>300-PS-0370-2025</v>
          </cell>
          <cell r="F258">
            <v>40352400</v>
          </cell>
        </row>
        <row r="259">
          <cell r="E259" t="str">
            <v>300-PS-0371-2025</v>
          </cell>
          <cell r="F259">
            <v>24260400</v>
          </cell>
        </row>
        <row r="260">
          <cell r="E260" t="str">
            <v>300-PS-0371-2025 OTROSI No.1</v>
          </cell>
          <cell r="F260">
            <v>0</v>
          </cell>
        </row>
        <row r="261">
          <cell r="E261" t="str">
            <v>300-PS-0372-2025</v>
          </cell>
          <cell r="F261">
            <v>27283200</v>
          </cell>
        </row>
        <row r="262">
          <cell r="E262" t="str">
            <v>300-PS-0372-2025 Otrosi No.1</v>
          </cell>
          <cell r="F262">
            <v>0</v>
          </cell>
        </row>
        <row r="263">
          <cell r="E263" t="str">
            <v>300-PS-0373-2025</v>
          </cell>
          <cell r="F263">
            <v>30011520</v>
          </cell>
        </row>
        <row r="264">
          <cell r="E264" t="str">
            <v>300-PS-0373-2025 Otrosi No.1</v>
          </cell>
          <cell r="F264">
            <v>0</v>
          </cell>
        </row>
        <row r="265">
          <cell r="E265" t="str">
            <v>300-PS-0374-2025</v>
          </cell>
          <cell r="F265">
            <v>30011520</v>
          </cell>
        </row>
        <row r="266">
          <cell r="E266" t="str">
            <v>300-PS-0374-2025 Otrosi No.1</v>
          </cell>
          <cell r="F266">
            <v>0</v>
          </cell>
        </row>
        <row r="267">
          <cell r="E267" t="str">
            <v>300-PS-0375-2025</v>
          </cell>
          <cell r="F267">
            <v>17892600</v>
          </cell>
        </row>
        <row r="268">
          <cell r="E268" t="str">
            <v>300-PS-0376-2025</v>
          </cell>
          <cell r="F268">
            <v>24260400</v>
          </cell>
        </row>
        <row r="269">
          <cell r="E269" t="str">
            <v>300-PS-0376-2025 Otrosi No.1</v>
          </cell>
          <cell r="F269">
            <v>0</v>
          </cell>
        </row>
        <row r="270">
          <cell r="E270" t="str">
            <v>300-PS-0377-2025</v>
          </cell>
          <cell r="F270">
            <v>24260400</v>
          </cell>
        </row>
        <row r="271">
          <cell r="E271" t="str">
            <v>300-PS-0377-2025 Otrosi No.1</v>
          </cell>
          <cell r="F271">
            <v>0</v>
          </cell>
        </row>
        <row r="272">
          <cell r="E272" t="str">
            <v>300-PS-0378-2025</v>
          </cell>
          <cell r="F272">
            <v>8086800</v>
          </cell>
        </row>
        <row r="273">
          <cell r="E273" t="str">
            <v>300-PS-0379-2025</v>
          </cell>
          <cell r="F273">
            <v>40352400</v>
          </cell>
        </row>
        <row r="274">
          <cell r="E274" t="str">
            <v>300-PS-0379-2025 Otrosi No.1</v>
          </cell>
          <cell r="F274">
            <v>0</v>
          </cell>
        </row>
        <row r="275">
          <cell r="E275" t="str">
            <v>300-PS-0380-2025</v>
          </cell>
          <cell r="F275">
            <v>24260400</v>
          </cell>
        </row>
        <row r="276">
          <cell r="E276" t="str">
            <v>300-PS-0380-2025 Otrosi No.1</v>
          </cell>
          <cell r="F276">
            <v>0</v>
          </cell>
        </row>
        <row r="277">
          <cell r="E277" t="str">
            <v>300-PS-0381-2025</v>
          </cell>
          <cell r="F277">
            <v>17892600</v>
          </cell>
        </row>
        <row r="278">
          <cell r="E278" t="str">
            <v>300-PS-0382-2025</v>
          </cell>
          <cell r="F278">
            <v>17892600</v>
          </cell>
        </row>
        <row r="279">
          <cell r="E279" t="str">
            <v>300-PS-0382-2025 Otrosi No.1</v>
          </cell>
          <cell r="F279">
            <v>0</v>
          </cell>
        </row>
        <row r="280">
          <cell r="E280" t="str">
            <v>300-PS-0383-2025</v>
          </cell>
          <cell r="F280">
            <v>17892600</v>
          </cell>
        </row>
        <row r="281">
          <cell r="E281" t="str">
            <v>300-PS-0383-2025 Otrosi No.1</v>
          </cell>
          <cell r="F281">
            <v>0</v>
          </cell>
        </row>
        <row r="282">
          <cell r="E282" t="str">
            <v>300-PS-0384-2025</v>
          </cell>
          <cell r="F282">
            <v>30011520</v>
          </cell>
        </row>
        <row r="283">
          <cell r="E283" t="str">
            <v>300-PS-0384-2025 Otrosi No.1</v>
          </cell>
          <cell r="F283">
            <v>0</v>
          </cell>
        </row>
        <row r="284">
          <cell r="E284" t="str">
            <v>300-PS-0385-2025</v>
          </cell>
          <cell r="F284">
            <v>24260400</v>
          </cell>
        </row>
        <row r="285">
          <cell r="E285" t="str">
            <v>300-PS-0385-2025 Otrosi No.1</v>
          </cell>
          <cell r="F285">
            <v>0</v>
          </cell>
        </row>
        <row r="286">
          <cell r="E286" t="str">
            <v>300-PS-0386-2025</v>
          </cell>
          <cell r="F286">
            <v>40352400</v>
          </cell>
        </row>
        <row r="287">
          <cell r="E287" t="str">
            <v>300-PS-0386-2025 Otrosi No.1</v>
          </cell>
          <cell r="F287">
            <v>0</v>
          </cell>
        </row>
        <row r="288">
          <cell r="E288" t="str">
            <v>300-PS-0387-2025</v>
          </cell>
          <cell r="F288">
            <v>43096362</v>
          </cell>
        </row>
        <row r="289">
          <cell r="E289" t="str">
            <v>300-PS-0387-2025 Otrosi No.1</v>
          </cell>
          <cell r="F289">
            <v>0</v>
          </cell>
        </row>
        <row r="290">
          <cell r="E290" t="str">
            <v>300-PS-0388-2025</v>
          </cell>
          <cell r="F290">
            <v>24260400</v>
          </cell>
        </row>
        <row r="291">
          <cell r="E291" t="str">
            <v>300-PS-0388-2025 OTROSI No.1</v>
          </cell>
          <cell r="F291">
            <v>0</v>
          </cell>
        </row>
        <row r="292">
          <cell r="E292" t="str">
            <v>300-PS-0389-2025</v>
          </cell>
          <cell r="F292">
            <v>17892600</v>
          </cell>
        </row>
        <row r="293">
          <cell r="E293" t="str">
            <v>300-PS-0390-2025</v>
          </cell>
          <cell r="F293">
            <v>40352400</v>
          </cell>
        </row>
        <row r="294">
          <cell r="E294" t="str">
            <v>300-PS-0390-2025 Otrosi No.1</v>
          </cell>
          <cell r="F294">
            <v>0</v>
          </cell>
        </row>
        <row r="295">
          <cell r="E295" t="str">
            <v>300-PS-0391-2025</v>
          </cell>
          <cell r="F295">
            <v>40352400</v>
          </cell>
        </row>
        <row r="296">
          <cell r="E296" t="str">
            <v>300-PS-0391-2025 OTROSI No.1</v>
          </cell>
          <cell r="F296">
            <v>0</v>
          </cell>
        </row>
        <row r="297">
          <cell r="E297" t="str">
            <v>300-PS-0392-2025</v>
          </cell>
          <cell r="F297">
            <v>24260400</v>
          </cell>
        </row>
        <row r="298">
          <cell r="E298" t="str">
            <v>300-PS-0392-2025 Otrosi No.1</v>
          </cell>
          <cell r="F298">
            <v>0</v>
          </cell>
        </row>
        <row r="299">
          <cell r="E299" t="str">
            <v>300-PS-0393-2025</v>
          </cell>
          <cell r="F299">
            <v>33600000</v>
          </cell>
        </row>
        <row r="300">
          <cell r="E300" t="str">
            <v>300-PS-0393-2025 Otrosi No.1</v>
          </cell>
          <cell r="F300">
            <v>0</v>
          </cell>
        </row>
        <row r="301">
          <cell r="E301" t="str">
            <v>300-PS-0394-2025</v>
          </cell>
          <cell r="F301">
            <v>40352400</v>
          </cell>
        </row>
        <row r="302">
          <cell r="E302" t="str">
            <v>300-PS-0394-2025 OTROSI No.1</v>
          </cell>
          <cell r="F302">
            <v>0</v>
          </cell>
        </row>
        <row r="303">
          <cell r="E303" t="str">
            <v>300-PS-0395-2025</v>
          </cell>
          <cell r="F303">
            <v>24260400</v>
          </cell>
        </row>
        <row r="304">
          <cell r="E304" t="str">
            <v>300-PS-0395-2025 Otrosi No.1</v>
          </cell>
          <cell r="F304">
            <v>0</v>
          </cell>
        </row>
        <row r="305">
          <cell r="E305" t="str">
            <v>300-PS-0396-2025</v>
          </cell>
          <cell r="F305">
            <v>33600000</v>
          </cell>
        </row>
        <row r="306">
          <cell r="E306" t="str">
            <v>300-PS-0396-2025 Otrosi No.1</v>
          </cell>
          <cell r="F306">
            <v>0</v>
          </cell>
        </row>
        <row r="307">
          <cell r="E307" t="str">
            <v>300-PS-0397-2025</v>
          </cell>
          <cell r="F307">
            <v>24260400</v>
          </cell>
        </row>
        <row r="308">
          <cell r="E308" t="str">
            <v>300-PS-0397-2025 Otrosi No.1</v>
          </cell>
          <cell r="F308">
            <v>0</v>
          </cell>
        </row>
        <row r="309">
          <cell r="E309" t="str">
            <v>300-PS-0398-2025</v>
          </cell>
          <cell r="F309">
            <v>27283200</v>
          </cell>
        </row>
        <row r="310">
          <cell r="E310" t="str">
            <v>300-PS-0398-2025 Otrosi No.1</v>
          </cell>
          <cell r="F310">
            <v>0</v>
          </cell>
        </row>
        <row r="311">
          <cell r="E311" t="str">
            <v>300-PS-0399-2025</v>
          </cell>
          <cell r="F311">
            <v>24260400</v>
          </cell>
        </row>
        <row r="312">
          <cell r="E312" t="str">
            <v>300-PS-0399-2025 Otrosi No.1</v>
          </cell>
          <cell r="F312">
            <v>0</v>
          </cell>
        </row>
        <row r="313">
          <cell r="E313" t="str">
            <v>300-PS-0400-2025</v>
          </cell>
          <cell r="F313">
            <v>20849400</v>
          </cell>
        </row>
        <row r="314">
          <cell r="E314" t="str">
            <v>300-PS-0400-2025 Otrosi No.1</v>
          </cell>
          <cell r="F314">
            <v>0</v>
          </cell>
        </row>
        <row r="315">
          <cell r="E315" t="str">
            <v>300-PS-0401-2025</v>
          </cell>
          <cell r="F315">
            <v>24260400</v>
          </cell>
        </row>
        <row r="316">
          <cell r="E316" t="str">
            <v>300-PS-0401-2025 Otrosi No.1</v>
          </cell>
          <cell r="F316">
            <v>0</v>
          </cell>
        </row>
        <row r="317">
          <cell r="E317" t="str">
            <v>300-PS-0402-2025</v>
          </cell>
          <cell r="F317">
            <v>20849400</v>
          </cell>
        </row>
        <row r="318">
          <cell r="E318" t="str">
            <v>300-PS-0402-2025 Otrosi No.1</v>
          </cell>
          <cell r="F318">
            <v>0</v>
          </cell>
        </row>
        <row r="319">
          <cell r="E319" t="str">
            <v>300-PS-0403-2025</v>
          </cell>
          <cell r="F319">
            <v>44993850</v>
          </cell>
        </row>
        <row r="320">
          <cell r="E320" t="str">
            <v>300-PS-0403-2025 Otrosi No.1</v>
          </cell>
          <cell r="F320">
            <v>0</v>
          </cell>
        </row>
        <row r="321">
          <cell r="E321" t="str">
            <v>300-PS-0404-2025</v>
          </cell>
          <cell r="F321">
            <v>44993833</v>
          </cell>
        </row>
        <row r="322">
          <cell r="E322" t="str">
            <v>300-PS-0405-2025</v>
          </cell>
          <cell r="F322">
            <v>16401550</v>
          </cell>
        </row>
        <row r="323">
          <cell r="E323" t="str">
            <v>300-PS-0406-2025</v>
          </cell>
          <cell r="F323">
            <v>14910500</v>
          </cell>
        </row>
        <row r="324">
          <cell r="E324" t="str">
            <v>300-PS-0407-2025</v>
          </cell>
          <cell r="F324">
            <v>30576000</v>
          </cell>
        </row>
        <row r="325">
          <cell r="E325" t="str">
            <v>300-PS-0407-2025 Otrosi No.1</v>
          </cell>
          <cell r="F325">
            <v>0</v>
          </cell>
        </row>
        <row r="326">
          <cell r="E326" t="str">
            <v>300-PS-0408-2025</v>
          </cell>
          <cell r="F326">
            <v>24260400</v>
          </cell>
        </row>
        <row r="327">
          <cell r="E327" t="str">
            <v>300-PS-0408-2025 Otrosi No.1</v>
          </cell>
          <cell r="F327">
            <v>0</v>
          </cell>
        </row>
        <row r="328">
          <cell r="E328" t="str">
            <v>300-PS-0409-2025</v>
          </cell>
          <cell r="F328">
            <v>24260400</v>
          </cell>
        </row>
        <row r="329">
          <cell r="E329" t="str">
            <v>300-PS-0410-2025</v>
          </cell>
          <cell r="F329">
            <v>40352400</v>
          </cell>
        </row>
        <row r="330">
          <cell r="E330" t="str">
            <v>300-PS-0410-2025 Otrosi No.1</v>
          </cell>
          <cell r="F330">
            <v>0</v>
          </cell>
        </row>
        <row r="331">
          <cell r="E331" t="str">
            <v>300-PS-0411-2025</v>
          </cell>
          <cell r="F331">
            <v>24260400</v>
          </cell>
        </row>
        <row r="332">
          <cell r="E332" t="str">
            <v>300-PS-0411-2025 Otrosi No.1</v>
          </cell>
          <cell r="F332">
            <v>0</v>
          </cell>
        </row>
        <row r="333">
          <cell r="E333" t="str">
            <v>300-PS-0412-2025</v>
          </cell>
          <cell r="F333">
            <v>39000000</v>
          </cell>
        </row>
        <row r="334">
          <cell r="E334" t="str">
            <v>300-PS-0412-2025 Otrosi No.1</v>
          </cell>
          <cell r="F334">
            <v>0</v>
          </cell>
        </row>
        <row r="335">
          <cell r="E335" t="str">
            <v>300-PS-0413-2025</v>
          </cell>
          <cell r="F335">
            <v>24260400</v>
          </cell>
        </row>
        <row r="336">
          <cell r="E336" t="str">
            <v>300-PS-0413-2025 Otrosi No.1</v>
          </cell>
          <cell r="F336">
            <v>0</v>
          </cell>
        </row>
        <row r="337">
          <cell r="E337" t="str">
            <v>300-PS-0414-2025</v>
          </cell>
          <cell r="F337">
            <v>17892600</v>
          </cell>
        </row>
        <row r="338">
          <cell r="E338" t="str">
            <v>300-PS-0414-2025 Otrosi No.1</v>
          </cell>
          <cell r="F338">
            <v>0</v>
          </cell>
        </row>
        <row r="339">
          <cell r="E339" t="str">
            <v>300-PS-0415-2025</v>
          </cell>
          <cell r="F339">
            <v>24260400</v>
          </cell>
        </row>
        <row r="340">
          <cell r="E340" t="str">
            <v>300-PS-0416-2025</v>
          </cell>
          <cell r="F340">
            <v>24260400</v>
          </cell>
        </row>
        <row r="341">
          <cell r="E341" t="str">
            <v>300-PS-0416-2025 Otrosi No.1</v>
          </cell>
          <cell r="F341">
            <v>0</v>
          </cell>
        </row>
        <row r="342">
          <cell r="E342" t="str">
            <v>300-PS-0417-2025</v>
          </cell>
          <cell r="F342">
            <v>24260400</v>
          </cell>
        </row>
        <row r="343">
          <cell r="E343" t="str">
            <v>300-PS-0417-2025 OTROSI No.1</v>
          </cell>
          <cell r="F343">
            <v>0</v>
          </cell>
        </row>
        <row r="344">
          <cell r="E344" t="str">
            <v>300-PS-0418-2025</v>
          </cell>
          <cell r="F344">
            <v>26796000</v>
          </cell>
        </row>
        <row r="345">
          <cell r="E345" t="str">
            <v>300-PS-0418-2025 Otrosi No.1</v>
          </cell>
          <cell r="F345">
            <v>0</v>
          </cell>
        </row>
        <row r="346">
          <cell r="E346" t="str">
            <v>300-PS-0419-2025</v>
          </cell>
          <cell r="F346">
            <v>20217000</v>
          </cell>
        </row>
        <row r="347">
          <cell r="E347" t="str">
            <v>300-PS-0420-2025</v>
          </cell>
          <cell r="F347">
            <v>21687600</v>
          </cell>
        </row>
        <row r="348">
          <cell r="E348" t="str">
            <v>300-PS-0420-2025 Otrosi No.1</v>
          </cell>
          <cell r="F348">
            <v>0</v>
          </cell>
        </row>
        <row r="349">
          <cell r="E349" t="str">
            <v>300-PS-0421-2025</v>
          </cell>
          <cell r="F349">
            <v>30600000</v>
          </cell>
        </row>
        <row r="350">
          <cell r="E350" t="str">
            <v>300-PS-0422-2025</v>
          </cell>
          <cell r="F350">
            <v>25065600</v>
          </cell>
        </row>
        <row r="351">
          <cell r="E351" t="str">
            <v>300-PS-0422-2025 OTROSI No.1</v>
          </cell>
          <cell r="F351">
            <v>0</v>
          </cell>
        </row>
        <row r="352">
          <cell r="E352" t="str">
            <v>300-PS-0423-2025</v>
          </cell>
          <cell r="F352">
            <v>40352400</v>
          </cell>
        </row>
        <row r="353">
          <cell r="E353" t="str">
            <v>300-PS-0423-2025 Otrosi No.1</v>
          </cell>
          <cell r="F353">
            <v>0</v>
          </cell>
        </row>
        <row r="354">
          <cell r="E354" t="str">
            <v>300-PS-0424-2025</v>
          </cell>
          <cell r="F354">
            <v>30600000</v>
          </cell>
        </row>
        <row r="355">
          <cell r="E355" t="str">
            <v>300-PS-0424-2025 Otrosi No.1</v>
          </cell>
          <cell r="F355">
            <v>0</v>
          </cell>
        </row>
        <row r="356">
          <cell r="E356" t="str">
            <v>300-PS-0425-2025</v>
          </cell>
          <cell r="F356">
            <v>24260400</v>
          </cell>
        </row>
        <row r="357">
          <cell r="E357" t="str">
            <v>300-PS-0425-2025 Otrosi No.1</v>
          </cell>
          <cell r="F357">
            <v>0</v>
          </cell>
        </row>
        <row r="358">
          <cell r="E358" t="str">
            <v>300-PS-0426-2025</v>
          </cell>
          <cell r="F358">
            <v>20217000</v>
          </cell>
        </row>
        <row r="359">
          <cell r="E359" t="str">
            <v>300-PS-0427-2025</v>
          </cell>
          <cell r="F359">
            <v>14910500</v>
          </cell>
        </row>
        <row r="360">
          <cell r="E360" t="str">
            <v>300-PS-0428-2025</v>
          </cell>
          <cell r="F360">
            <v>24705600</v>
          </cell>
        </row>
        <row r="361">
          <cell r="E361" t="str">
            <v>300-PS-0428-2025 Otrosi No.1</v>
          </cell>
          <cell r="F361">
            <v>0</v>
          </cell>
        </row>
        <row r="362">
          <cell r="E362" t="str">
            <v>300-PS-0429-2025</v>
          </cell>
          <cell r="F362">
            <v>40352400</v>
          </cell>
        </row>
        <row r="363">
          <cell r="E363" t="str">
            <v>300-PS-0429-2025 Otrosi No.1</v>
          </cell>
          <cell r="F363">
            <v>0</v>
          </cell>
        </row>
        <row r="364">
          <cell r="E364" t="str">
            <v>300-PS-0430-2025</v>
          </cell>
          <cell r="F364">
            <v>24260400</v>
          </cell>
        </row>
        <row r="365">
          <cell r="E365" t="str">
            <v>300-PS-0430-2025 OTROSI No.1</v>
          </cell>
          <cell r="F365">
            <v>0</v>
          </cell>
        </row>
        <row r="366">
          <cell r="E366" t="str">
            <v>300-PS-0431-2025</v>
          </cell>
          <cell r="F366">
            <v>49084200</v>
          </cell>
        </row>
        <row r="367">
          <cell r="E367" t="str">
            <v>300-PS-0431-2025 Otrosi No.1</v>
          </cell>
          <cell r="F367">
            <v>0</v>
          </cell>
        </row>
        <row r="368">
          <cell r="E368" t="str">
            <v>300-PS-0432-2025</v>
          </cell>
          <cell r="F368">
            <v>30600000</v>
          </cell>
        </row>
        <row r="369">
          <cell r="E369" t="str">
            <v>300-PS-0432-2025 Otrosi No.1</v>
          </cell>
          <cell r="F369">
            <v>0</v>
          </cell>
        </row>
        <row r="370">
          <cell r="E370" t="str">
            <v>300-PS-0433-2025</v>
          </cell>
          <cell r="F370">
            <v>16173600</v>
          </cell>
        </row>
        <row r="371">
          <cell r="E371" t="str">
            <v>300-PS-0434-2025</v>
          </cell>
          <cell r="F371">
            <v>17892600</v>
          </cell>
        </row>
        <row r="372">
          <cell r="E372" t="str">
            <v>300-PS-0434-2025 OTROSI No.1</v>
          </cell>
          <cell r="F372">
            <v>0</v>
          </cell>
        </row>
        <row r="373">
          <cell r="E373" t="str">
            <v>300-PS-0435-2025</v>
          </cell>
          <cell r="F373">
            <v>30600000</v>
          </cell>
        </row>
        <row r="374">
          <cell r="E374" t="str">
            <v>300-PS-0435-2025 Otrosi No.1</v>
          </cell>
          <cell r="F374">
            <v>0</v>
          </cell>
        </row>
        <row r="375">
          <cell r="E375" t="str">
            <v>300-PS-0436-2025</v>
          </cell>
          <cell r="F375">
            <v>24260400</v>
          </cell>
        </row>
        <row r="376">
          <cell r="E376" t="str">
            <v>300-PS-0437-2025</v>
          </cell>
          <cell r="F376">
            <v>24260400</v>
          </cell>
        </row>
        <row r="377">
          <cell r="E377" t="str">
            <v>300-PS-0437-2025 Otrosi No.1</v>
          </cell>
          <cell r="F377">
            <v>0</v>
          </cell>
        </row>
        <row r="378">
          <cell r="E378" t="str">
            <v>300-PS-0438-2025</v>
          </cell>
          <cell r="F378">
            <v>24260400</v>
          </cell>
        </row>
        <row r="379">
          <cell r="E379" t="str">
            <v>300-PS-0438-2025 Otrosi No.1</v>
          </cell>
          <cell r="F379">
            <v>0</v>
          </cell>
        </row>
        <row r="380">
          <cell r="E380" t="str">
            <v>300-PS-0439-2025</v>
          </cell>
          <cell r="F380">
            <v>24260400</v>
          </cell>
        </row>
        <row r="381">
          <cell r="E381" t="str">
            <v>300-PS-0439-2025 OTROSI No.1</v>
          </cell>
          <cell r="F381">
            <v>0</v>
          </cell>
        </row>
        <row r="382">
          <cell r="E382" t="str">
            <v>300-PS-0440-2025</v>
          </cell>
          <cell r="F382">
            <v>24260400</v>
          </cell>
        </row>
        <row r="383">
          <cell r="E383" t="str">
            <v>300-PS-0440-2025 Otrosi No.1</v>
          </cell>
          <cell r="F383">
            <v>0</v>
          </cell>
        </row>
        <row r="384">
          <cell r="E384" t="str">
            <v>300-PS-0441-2025</v>
          </cell>
          <cell r="F384">
            <v>24260400</v>
          </cell>
        </row>
        <row r="385">
          <cell r="E385" t="str">
            <v>300-PS-0441-2025 Otrosi No.1</v>
          </cell>
          <cell r="F385">
            <v>0</v>
          </cell>
        </row>
        <row r="386">
          <cell r="E386" t="str">
            <v>300-PS-0442-2025</v>
          </cell>
          <cell r="F386">
            <v>24260400</v>
          </cell>
        </row>
        <row r="387">
          <cell r="E387" t="str">
            <v>300-PS-0442-2025 OTROSI No.1</v>
          </cell>
          <cell r="F387">
            <v>0</v>
          </cell>
        </row>
        <row r="388">
          <cell r="E388" t="str">
            <v>300-PS-0443-2025</v>
          </cell>
          <cell r="F388">
            <v>54450000</v>
          </cell>
        </row>
        <row r="389">
          <cell r="E389" t="str">
            <v>300-PS-0443-2025 OTROSI No.1</v>
          </cell>
          <cell r="F389">
            <v>0</v>
          </cell>
        </row>
        <row r="390">
          <cell r="E390" t="str">
            <v>300-PS-0444-2025</v>
          </cell>
          <cell r="F390">
            <v>24260400</v>
          </cell>
        </row>
        <row r="391">
          <cell r="E391" t="str">
            <v>300-PS-0444-2025 OTROSI No.1</v>
          </cell>
          <cell r="F391">
            <v>0</v>
          </cell>
        </row>
        <row r="392">
          <cell r="E392" t="str">
            <v>300-PS-0445-2025</v>
          </cell>
          <cell r="F392">
            <v>24260400</v>
          </cell>
        </row>
        <row r="393">
          <cell r="E393" t="str">
            <v>300-PS-0445-2025 OTROSI No.1</v>
          </cell>
          <cell r="F393">
            <v>0</v>
          </cell>
        </row>
        <row r="394">
          <cell r="E394" t="str">
            <v>300-PS-0446-2025</v>
          </cell>
          <cell r="F394">
            <v>31235670</v>
          </cell>
        </row>
        <row r="395">
          <cell r="E395" t="str">
            <v>300-PS-0446-2025 Otrosi No.1</v>
          </cell>
          <cell r="F395">
            <v>0</v>
          </cell>
        </row>
        <row r="396">
          <cell r="E396" t="str">
            <v>300-PS-0447-2025</v>
          </cell>
          <cell r="F396">
            <v>40352400</v>
          </cell>
        </row>
        <row r="397">
          <cell r="E397" t="str">
            <v>300-PS-0447-2025 Otrosi No.1</v>
          </cell>
          <cell r="F397">
            <v>0</v>
          </cell>
        </row>
        <row r="398">
          <cell r="E398" t="str">
            <v>300-PS-0448-2025</v>
          </cell>
          <cell r="F398">
            <v>40352400</v>
          </cell>
        </row>
        <row r="399">
          <cell r="E399" t="str">
            <v>300-PS-0448-2025 Otrosi No.1</v>
          </cell>
          <cell r="F399">
            <v>0</v>
          </cell>
        </row>
        <row r="400">
          <cell r="E400" t="str">
            <v>300-PS-0449-2025</v>
          </cell>
          <cell r="F400">
            <v>31538171</v>
          </cell>
        </row>
        <row r="401">
          <cell r="E401" t="str">
            <v>300-PS-0449-2025 Otrosi No.1</v>
          </cell>
          <cell r="F401">
            <v>0</v>
          </cell>
        </row>
        <row r="402">
          <cell r="E402" t="str">
            <v>300-PS-0450-2025</v>
          </cell>
          <cell r="F402">
            <v>22081920</v>
          </cell>
        </row>
        <row r="403">
          <cell r="E403" t="str">
            <v>300-PS-0450-2025 Otrosi No.1</v>
          </cell>
          <cell r="F403">
            <v>0</v>
          </cell>
        </row>
        <row r="404">
          <cell r="E404" t="str">
            <v>300-PS-0451-2025</v>
          </cell>
          <cell r="F404">
            <v>24260400</v>
          </cell>
        </row>
        <row r="405">
          <cell r="E405" t="str">
            <v>300-PS-0451-2025 Otrosi No.1</v>
          </cell>
          <cell r="F405">
            <v>0</v>
          </cell>
        </row>
        <row r="406">
          <cell r="E406" t="str">
            <v>300-PS-0452-2025</v>
          </cell>
          <cell r="F406">
            <v>25065600</v>
          </cell>
        </row>
        <row r="407">
          <cell r="E407" t="str">
            <v>300-PS-0452-2025 Otrosi No.1</v>
          </cell>
          <cell r="F407">
            <v>0</v>
          </cell>
        </row>
        <row r="408">
          <cell r="E408" t="str">
            <v>300-PS-0453-2025</v>
          </cell>
          <cell r="F408">
            <v>17371200</v>
          </cell>
        </row>
        <row r="409">
          <cell r="E409" t="str">
            <v>300-PS-0453-2025 Otrosi No.1</v>
          </cell>
          <cell r="F409">
            <v>0</v>
          </cell>
        </row>
        <row r="410">
          <cell r="E410" t="str">
            <v>300-PS-0454-2025</v>
          </cell>
          <cell r="F410">
            <v>40352400</v>
          </cell>
        </row>
        <row r="411">
          <cell r="E411" t="str">
            <v>300-PS-0454-2025 Otrosi No.1</v>
          </cell>
          <cell r="F411">
            <v>0</v>
          </cell>
        </row>
        <row r="412">
          <cell r="E412" t="str">
            <v>300-PS-0455-2025</v>
          </cell>
          <cell r="F412">
            <v>24260400</v>
          </cell>
        </row>
        <row r="413">
          <cell r="E413" t="str">
            <v>300-PS-0455-2025 Otrosi No.1</v>
          </cell>
          <cell r="F413">
            <v>0</v>
          </cell>
        </row>
        <row r="414">
          <cell r="E414" t="str">
            <v>300-PS-0456-2025</v>
          </cell>
          <cell r="F414">
            <v>24260400</v>
          </cell>
        </row>
        <row r="415">
          <cell r="E415" t="str">
            <v>300-PS-0457-2025</v>
          </cell>
          <cell r="F415">
            <v>26796000</v>
          </cell>
        </row>
        <row r="416">
          <cell r="E416" t="str">
            <v>300-PS-0457-2025 Otrosi No.1</v>
          </cell>
          <cell r="F416">
            <v>0</v>
          </cell>
        </row>
        <row r="417">
          <cell r="E417" t="str">
            <v>300-PS-0458-2025</v>
          </cell>
          <cell r="F417">
            <v>50550738</v>
          </cell>
        </row>
        <row r="418">
          <cell r="E418" t="str">
            <v>300-PS-0459-2025</v>
          </cell>
          <cell r="F418">
            <v>17892600</v>
          </cell>
        </row>
        <row r="419">
          <cell r="E419" t="str">
            <v>300-PS-0459-2025 Otrosi No.1</v>
          </cell>
          <cell r="F419">
            <v>0</v>
          </cell>
        </row>
        <row r="420">
          <cell r="E420" t="str">
            <v>300-PS-0460-2025</v>
          </cell>
          <cell r="F420">
            <v>40352400</v>
          </cell>
        </row>
        <row r="421">
          <cell r="E421" t="str">
            <v>300-PS-0460-2025 Otrosi No.1</v>
          </cell>
          <cell r="F421">
            <v>0</v>
          </cell>
        </row>
        <row r="422">
          <cell r="E422" t="str">
            <v>300-PS-0461-2025</v>
          </cell>
          <cell r="F422">
            <v>21300000</v>
          </cell>
        </row>
        <row r="423">
          <cell r="E423" t="str">
            <v>300-PS-0461-2025 Otrosi No.1</v>
          </cell>
          <cell r="F423">
            <v>0</v>
          </cell>
        </row>
        <row r="424">
          <cell r="E424" t="str">
            <v>300-PS-0462-2025</v>
          </cell>
          <cell r="F424">
            <v>36989700</v>
          </cell>
        </row>
        <row r="425">
          <cell r="E425" t="str">
            <v>300-PS-0462-2025 Otrosi No.1</v>
          </cell>
          <cell r="F425">
            <v>0</v>
          </cell>
        </row>
        <row r="426">
          <cell r="E426" t="str">
            <v>300-PS-0463-2025</v>
          </cell>
          <cell r="F426">
            <v>32565120</v>
          </cell>
        </row>
        <row r="427">
          <cell r="E427" t="str">
            <v>300-PS-0464-2025</v>
          </cell>
          <cell r="F427">
            <v>17892600</v>
          </cell>
        </row>
        <row r="428">
          <cell r="E428" t="str">
            <v>300-PS-0465-2025</v>
          </cell>
          <cell r="F428">
            <v>17892600</v>
          </cell>
        </row>
        <row r="429">
          <cell r="E429" t="str">
            <v>300-PS-0465-2025 Otrosi No.1</v>
          </cell>
          <cell r="F429">
            <v>0</v>
          </cell>
        </row>
        <row r="430">
          <cell r="E430" t="str">
            <v>300-PS-0466-2025</v>
          </cell>
          <cell r="F430">
            <v>12532800</v>
          </cell>
        </row>
        <row r="431">
          <cell r="E431" t="str">
            <v>300-PS-0466-2025 - OTROSI No 1</v>
          </cell>
          <cell r="F431">
            <v>12532800</v>
          </cell>
        </row>
        <row r="432">
          <cell r="E432" t="str">
            <v>300-PS-0467-2025</v>
          </cell>
          <cell r="F432">
            <v>20007680</v>
          </cell>
        </row>
        <row r="433">
          <cell r="E433" t="str">
            <v>300-PS-0467-2025 OTRO SI No. 1</v>
          </cell>
          <cell r="F433">
            <v>10003840</v>
          </cell>
        </row>
        <row r="434">
          <cell r="E434" t="str">
            <v>300-PS-0468-2025</v>
          </cell>
          <cell r="F434">
            <v>40352400</v>
          </cell>
        </row>
        <row r="435">
          <cell r="E435" t="str">
            <v>300-PS-0469-2025</v>
          </cell>
          <cell r="F435">
            <v>32128980</v>
          </cell>
        </row>
        <row r="436">
          <cell r="E436" t="str">
            <v>300-PS-0469-2025 Otrosi No.1</v>
          </cell>
          <cell r="F436">
            <v>0</v>
          </cell>
        </row>
        <row r="437">
          <cell r="E437" t="str">
            <v>300-PS-0470-2025</v>
          </cell>
          <cell r="F437">
            <v>25065600</v>
          </cell>
        </row>
        <row r="438">
          <cell r="E438" t="str">
            <v>300-PS-0471-2025</v>
          </cell>
          <cell r="F438">
            <v>24260400</v>
          </cell>
        </row>
        <row r="439">
          <cell r="E439" t="str">
            <v>300-PS-0472-2025</v>
          </cell>
          <cell r="F439">
            <v>17892600</v>
          </cell>
        </row>
        <row r="440">
          <cell r="E440" t="str">
            <v>300-PS-0472-2025 Otrosi No.1</v>
          </cell>
          <cell r="F440">
            <v>0</v>
          </cell>
        </row>
        <row r="441">
          <cell r="E441" t="str">
            <v>300-PS-0473-2025</v>
          </cell>
          <cell r="F441">
            <v>51409874</v>
          </cell>
        </row>
        <row r="442">
          <cell r="E442" t="str">
            <v>300-PS-0473-2025 Otrosi No.1</v>
          </cell>
          <cell r="F442">
            <v>0</v>
          </cell>
        </row>
        <row r="443">
          <cell r="E443" t="str">
            <v>300-PS-0474-2025</v>
          </cell>
          <cell r="F443">
            <v>42000000</v>
          </cell>
        </row>
        <row r="444">
          <cell r="E444" t="str">
            <v>300-PS-0474-2025 Otrosi No.1</v>
          </cell>
          <cell r="F444">
            <v>0</v>
          </cell>
        </row>
        <row r="445">
          <cell r="E445" t="str">
            <v>300-PS-0475-2025</v>
          </cell>
          <cell r="F445">
            <v>12461350</v>
          </cell>
        </row>
        <row r="446">
          <cell r="E446" t="str">
            <v>300-PS-0475-2025 Otrosi No.1</v>
          </cell>
          <cell r="F446">
            <v>0</v>
          </cell>
        </row>
        <row r="447">
          <cell r="E447" t="str">
            <v>300-PS-0476-2025</v>
          </cell>
          <cell r="F447">
            <v>24563000</v>
          </cell>
        </row>
        <row r="448">
          <cell r="E448" t="str">
            <v>300-PS-0476-2025 Otrosi No.1</v>
          </cell>
          <cell r="F448">
            <v>0</v>
          </cell>
        </row>
        <row r="449">
          <cell r="E449" t="str">
            <v>300-PS-0477-2025</v>
          </cell>
          <cell r="F449">
            <v>29475600</v>
          </cell>
        </row>
        <row r="450">
          <cell r="E450" t="str">
            <v>300-PS-0477-2025 Otrosi No.1</v>
          </cell>
          <cell r="F450">
            <v>0</v>
          </cell>
        </row>
        <row r="451">
          <cell r="E451" t="str">
            <v>300-PS-0478-2025</v>
          </cell>
          <cell r="F451">
            <v>16000000</v>
          </cell>
        </row>
        <row r="452">
          <cell r="E452" t="str">
            <v>300-PS-0478-2025 Otrosi No.1</v>
          </cell>
          <cell r="F452">
            <v>0</v>
          </cell>
        </row>
        <row r="453">
          <cell r="E453" t="str">
            <v>300-PS-0479-2025</v>
          </cell>
          <cell r="F453">
            <v>56083500</v>
          </cell>
        </row>
        <row r="454">
          <cell r="E454" t="str">
            <v>300-PS-0479-2025 Otrosi No.1</v>
          </cell>
          <cell r="F454">
            <v>0</v>
          </cell>
        </row>
        <row r="455">
          <cell r="E455" t="str">
            <v>300-PS-0480-2025</v>
          </cell>
          <cell r="F455">
            <v>12130200</v>
          </cell>
        </row>
        <row r="456">
          <cell r="E456" t="str">
            <v>300-PS-0480-2025 - OTROSI No 1</v>
          </cell>
          <cell r="F456">
            <v>12130200</v>
          </cell>
        </row>
        <row r="457">
          <cell r="E457" t="str">
            <v>300-PS-0481-2025</v>
          </cell>
          <cell r="F457">
            <v>18400250</v>
          </cell>
        </row>
        <row r="458">
          <cell r="E458" t="str">
            <v>300-PS-0481-2025 Otrosi No.1</v>
          </cell>
          <cell r="F458">
            <v>0</v>
          </cell>
        </row>
        <row r="459">
          <cell r="E459" t="str">
            <v>300-PS-0482-2025</v>
          </cell>
          <cell r="F459">
            <v>27019300</v>
          </cell>
        </row>
        <row r="460">
          <cell r="E460" t="str">
            <v>300-PS-0482-2025 Otrosi No.1</v>
          </cell>
          <cell r="F460">
            <v>0</v>
          </cell>
        </row>
        <row r="461">
          <cell r="E461" t="str">
            <v>300-PS-0483-2025</v>
          </cell>
          <cell r="F461">
            <v>42000000</v>
          </cell>
        </row>
        <row r="462">
          <cell r="E462" t="str">
            <v>300-PS-0483-2025 Otrosi No.1</v>
          </cell>
          <cell r="F462">
            <v>0</v>
          </cell>
        </row>
        <row r="463">
          <cell r="E463" t="str">
            <v>300-PS-0484-2025</v>
          </cell>
          <cell r="F463">
            <v>51409819</v>
          </cell>
        </row>
        <row r="464">
          <cell r="E464" t="str">
            <v>300-PS-0484-2025 Otrosi No.2</v>
          </cell>
          <cell r="F464">
            <v>0</v>
          </cell>
        </row>
        <row r="465">
          <cell r="E465" t="str">
            <v>300-PS-0485-2025</v>
          </cell>
          <cell r="F465">
            <v>42000000</v>
          </cell>
        </row>
        <row r="466">
          <cell r="E466" t="str">
            <v>300-PS-0485-2025 Otrosi No.1</v>
          </cell>
          <cell r="F466">
            <v>0</v>
          </cell>
        </row>
        <row r="467">
          <cell r="E467" t="str">
            <v>300-PS-0486-2025</v>
          </cell>
          <cell r="F467">
            <v>56083500</v>
          </cell>
        </row>
        <row r="468">
          <cell r="E468" t="str">
            <v>300-PS-0486-2025 Otrosi No.1</v>
          </cell>
          <cell r="F468">
            <v>0</v>
          </cell>
        </row>
        <row r="469">
          <cell r="E469" t="str">
            <v>300-PS-0487-2025</v>
          </cell>
          <cell r="F469">
            <v>22238700</v>
          </cell>
        </row>
        <row r="470">
          <cell r="E470" t="str">
            <v>300-PS-0487-2025 Otrosi No.1</v>
          </cell>
          <cell r="F470">
            <v>0</v>
          </cell>
        </row>
        <row r="471">
          <cell r="E471" t="str">
            <v>300-PS-0488-2025</v>
          </cell>
          <cell r="F471">
            <v>16401550</v>
          </cell>
        </row>
        <row r="472">
          <cell r="E472" t="str">
            <v>300-PS-0488-2025 Otrosi No.1</v>
          </cell>
          <cell r="F472">
            <v>0</v>
          </cell>
        </row>
        <row r="473">
          <cell r="E473" t="str">
            <v>300-PS-0489-2025</v>
          </cell>
          <cell r="F473">
            <v>22238700</v>
          </cell>
        </row>
        <row r="474">
          <cell r="E474" t="str">
            <v>300-PS-0489-2025 Otrosi No.1</v>
          </cell>
          <cell r="F474">
            <v>0</v>
          </cell>
        </row>
        <row r="475">
          <cell r="E475" t="str">
            <v>300-PS-0490-2025</v>
          </cell>
          <cell r="F475">
            <v>56083500</v>
          </cell>
        </row>
        <row r="476">
          <cell r="E476" t="str">
            <v>300-PS-0490-2025 Otrosi No.1</v>
          </cell>
          <cell r="F476">
            <v>0</v>
          </cell>
        </row>
        <row r="477">
          <cell r="E477" t="str">
            <v>300-PS-0491-2025</v>
          </cell>
          <cell r="F477">
            <v>49084200</v>
          </cell>
        </row>
        <row r="478">
          <cell r="E478" t="str">
            <v>300-PS-0491-2025 Otrosi No.1</v>
          </cell>
          <cell r="F478">
            <v>0</v>
          </cell>
        </row>
        <row r="479">
          <cell r="E479" t="str">
            <v>300-PS-0492-2025</v>
          </cell>
          <cell r="F479">
            <v>40352400</v>
          </cell>
        </row>
        <row r="480">
          <cell r="E480" t="str">
            <v>300-PS-0492-2025 Otrosi No.1</v>
          </cell>
          <cell r="F480">
            <v>0</v>
          </cell>
        </row>
        <row r="481">
          <cell r="E481" t="str">
            <v>300-PS-0493-2025</v>
          </cell>
          <cell r="F481">
            <v>40352400</v>
          </cell>
        </row>
        <row r="482">
          <cell r="E482" t="str">
            <v>300-PS-0494-2025</v>
          </cell>
          <cell r="F482">
            <v>49084200</v>
          </cell>
        </row>
        <row r="483">
          <cell r="E483" t="str">
            <v>300-PS-0494-2025 Otrosi No.1</v>
          </cell>
          <cell r="F483">
            <v>0</v>
          </cell>
        </row>
        <row r="484">
          <cell r="E484" t="str">
            <v>300-PS-0495-2025</v>
          </cell>
          <cell r="F484">
            <v>24260400</v>
          </cell>
        </row>
        <row r="485">
          <cell r="E485" t="str">
            <v>300-PS-0495-2025 Otrosi No.1</v>
          </cell>
          <cell r="F485">
            <v>0</v>
          </cell>
        </row>
        <row r="486">
          <cell r="E486" t="str">
            <v>300-PS-0496-2025</v>
          </cell>
          <cell r="F486">
            <v>55200000</v>
          </cell>
        </row>
        <row r="487">
          <cell r="E487" t="str">
            <v>300-PS-0496-2025 Otrosi No.1</v>
          </cell>
          <cell r="F487">
            <v>0</v>
          </cell>
        </row>
        <row r="488">
          <cell r="E488" t="str">
            <v>300-PS-0497-2025</v>
          </cell>
          <cell r="F488">
            <v>30011520</v>
          </cell>
        </row>
        <row r="489">
          <cell r="E489" t="str">
            <v>300-PS-0498-2025</v>
          </cell>
          <cell r="F489">
            <v>68574000</v>
          </cell>
        </row>
        <row r="490">
          <cell r="E490" t="str">
            <v>300-PS-0499-2025</v>
          </cell>
          <cell r="F490">
            <v>24260400</v>
          </cell>
        </row>
        <row r="491">
          <cell r="E491" t="str">
            <v>300-PS-0499-2025 OTROSI No.1</v>
          </cell>
          <cell r="F491">
            <v>0</v>
          </cell>
        </row>
        <row r="492">
          <cell r="E492" t="str">
            <v>300-PS-0500-2025</v>
          </cell>
          <cell r="F492">
            <v>36000000</v>
          </cell>
        </row>
        <row r="493">
          <cell r="E493" t="str">
            <v>300-PS-0500-2025 Otrosi No.1</v>
          </cell>
          <cell r="F493">
            <v>0</v>
          </cell>
        </row>
        <row r="494">
          <cell r="E494" t="str">
            <v>300-PS-0501-2025</v>
          </cell>
          <cell r="F494">
            <v>49084200</v>
          </cell>
        </row>
        <row r="495">
          <cell r="E495" t="str">
            <v>300-PS-0501-2025 Otrosi No.2</v>
          </cell>
          <cell r="F495">
            <v>0</v>
          </cell>
        </row>
        <row r="496">
          <cell r="E496" t="str">
            <v>300-PS-0502-2025</v>
          </cell>
          <cell r="F496">
            <v>56083494</v>
          </cell>
        </row>
        <row r="497">
          <cell r="E497" t="str">
            <v>300-PS-0502-2025 Otrosi No.1</v>
          </cell>
          <cell r="F497">
            <v>0</v>
          </cell>
        </row>
        <row r="498">
          <cell r="E498" t="str">
            <v>300-PS-0503-2025</v>
          </cell>
          <cell r="F498">
            <v>36000000</v>
          </cell>
        </row>
        <row r="499">
          <cell r="E499" t="str">
            <v>300-PS-0503-2025 Otrosi No.1</v>
          </cell>
          <cell r="F499">
            <v>0</v>
          </cell>
        </row>
        <row r="500">
          <cell r="E500" t="str">
            <v>300-PS-0504-2025</v>
          </cell>
          <cell r="F500">
            <v>12461350</v>
          </cell>
        </row>
        <row r="501">
          <cell r="E501" t="str">
            <v>300-PS-0504-2025 Otrosi No.1</v>
          </cell>
          <cell r="F501">
            <v>0</v>
          </cell>
        </row>
        <row r="502">
          <cell r="E502" t="str">
            <v>300-PS-0505-2025</v>
          </cell>
          <cell r="F502">
            <v>32565120</v>
          </cell>
        </row>
        <row r="503">
          <cell r="E503" t="str">
            <v>300-PS-0505-2025 Otrosi No.1</v>
          </cell>
          <cell r="F503">
            <v>0</v>
          </cell>
        </row>
        <row r="504">
          <cell r="E504" t="str">
            <v>300-PS-0506-2025</v>
          </cell>
          <cell r="F504">
            <v>19488000</v>
          </cell>
        </row>
        <row r="505">
          <cell r="E505" t="str">
            <v>300-PS-0506-2025 Otrosi No.1</v>
          </cell>
          <cell r="F505">
            <v>0</v>
          </cell>
        </row>
        <row r="506">
          <cell r="E506" t="str">
            <v>300-PS-0507-2025</v>
          </cell>
          <cell r="F506">
            <v>27283200</v>
          </cell>
        </row>
        <row r="507">
          <cell r="E507" t="str">
            <v>300-PS-0507-2025 Otrosi No.1</v>
          </cell>
          <cell r="F507">
            <v>0</v>
          </cell>
        </row>
        <row r="508">
          <cell r="E508" t="str">
            <v>300-PS-0508-2025</v>
          </cell>
          <cell r="F508">
            <v>32565120</v>
          </cell>
        </row>
        <row r="509">
          <cell r="E509" t="str">
            <v>300-PS-0508-2025 Otrosi No.1</v>
          </cell>
          <cell r="F509">
            <v>0</v>
          </cell>
        </row>
        <row r="510">
          <cell r="E510" t="str">
            <v>300-PS-0509-2025</v>
          </cell>
          <cell r="F510">
            <v>40352400</v>
          </cell>
        </row>
        <row r="511">
          <cell r="E511" t="str">
            <v>300-PS-0509-2025 Otrosi No.1</v>
          </cell>
          <cell r="F511">
            <v>0</v>
          </cell>
        </row>
        <row r="512">
          <cell r="E512" t="str">
            <v>300-PS-0510-2025</v>
          </cell>
          <cell r="F512">
            <v>47400000</v>
          </cell>
        </row>
        <row r="513">
          <cell r="E513" t="str">
            <v>300-PS-0510-2025 Otrosi No.1</v>
          </cell>
          <cell r="F513">
            <v>0</v>
          </cell>
        </row>
        <row r="514">
          <cell r="E514" t="str">
            <v>300-PS-0511-2025</v>
          </cell>
          <cell r="F514">
            <v>36000000</v>
          </cell>
        </row>
        <row r="515">
          <cell r="E515" t="str">
            <v>300-PS-0511-2025 Otrosi No.1</v>
          </cell>
          <cell r="F515">
            <v>0</v>
          </cell>
        </row>
        <row r="516">
          <cell r="E516" t="str">
            <v>300-PS-0512-2025</v>
          </cell>
          <cell r="F516">
            <v>36000000</v>
          </cell>
        </row>
        <row r="517">
          <cell r="E517" t="str">
            <v>300-PS-0512-2025 Otrosi No.1</v>
          </cell>
          <cell r="F517">
            <v>0</v>
          </cell>
        </row>
        <row r="518">
          <cell r="E518" t="str">
            <v>300-PS-0513-2025</v>
          </cell>
          <cell r="F518">
            <v>20217000</v>
          </cell>
        </row>
        <row r="519">
          <cell r="E519" t="str">
            <v>300-PS-0514-2025</v>
          </cell>
          <cell r="F519">
            <v>32565120</v>
          </cell>
        </row>
        <row r="520">
          <cell r="E520" t="str">
            <v>300-PS-0514-2025 Otrosi No.1</v>
          </cell>
          <cell r="F520">
            <v>0</v>
          </cell>
        </row>
        <row r="521">
          <cell r="E521" t="str">
            <v>300-PS-0515-2025</v>
          </cell>
          <cell r="F521">
            <v>20217000</v>
          </cell>
        </row>
        <row r="522">
          <cell r="E522" t="str">
            <v>300-PS-0516-2025</v>
          </cell>
          <cell r="F522">
            <v>40352400</v>
          </cell>
        </row>
        <row r="523">
          <cell r="E523" t="str">
            <v>300-PS-0516-2025 Otrosi No.1</v>
          </cell>
          <cell r="F523">
            <v>0</v>
          </cell>
        </row>
        <row r="524">
          <cell r="E524" t="str">
            <v>300-PS-0517-2025</v>
          </cell>
          <cell r="F524">
            <v>49084200</v>
          </cell>
        </row>
        <row r="525">
          <cell r="E525" t="str">
            <v>300-PS-0517-2025 Otrosi No.1</v>
          </cell>
          <cell r="F525">
            <v>0</v>
          </cell>
        </row>
        <row r="526">
          <cell r="E526" t="str">
            <v>300-PS-0518-2025</v>
          </cell>
          <cell r="F526">
            <v>24260400</v>
          </cell>
        </row>
        <row r="527">
          <cell r="E527" t="str">
            <v>300-PS-0518-2025 Otrosi No.1</v>
          </cell>
          <cell r="F527">
            <v>0</v>
          </cell>
        </row>
        <row r="528">
          <cell r="E528" t="str">
            <v>300-PS-0519-2025</v>
          </cell>
          <cell r="F528">
            <v>30011520</v>
          </cell>
        </row>
        <row r="529">
          <cell r="E529" t="str">
            <v>300-PS-0519-2025 Otrosi No.1</v>
          </cell>
          <cell r="F529">
            <v>0</v>
          </cell>
        </row>
        <row r="530">
          <cell r="E530" t="str">
            <v>300-PS-0520-2025</v>
          </cell>
          <cell r="F530">
            <v>25009600</v>
          </cell>
        </row>
        <row r="531">
          <cell r="E531" t="str">
            <v>300-PS-0521-2025</v>
          </cell>
          <cell r="F531">
            <v>27137600</v>
          </cell>
        </row>
        <row r="532">
          <cell r="E532" t="str">
            <v>300-PS-0522-2025</v>
          </cell>
          <cell r="F532">
            <v>40352400</v>
          </cell>
        </row>
        <row r="533">
          <cell r="E533" t="str">
            <v>300-PS-0522-2025 Otrosi No.1</v>
          </cell>
          <cell r="F533">
            <v>0</v>
          </cell>
        </row>
        <row r="534">
          <cell r="E534" t="str">
            <v>300-PS-0523-2025</v>
          </cell>
          <cell r="F534">
            <v>32565120</v>
          </cell>
        </row>
        <row r="535">
          <cell r="E535" t="str">
            <v>300-PS-0523-2025 Otrosi No.1</v>
          </cell>
          <cell r="F535">
            <v>0</v>
          </cell>
        </row>
        <row r="536">
          <cell r="E536" t="str">
            <v>300-PS-0524-2025</v>
          </cell>
          <cell r="F536">
            <v>35244000</v>
          </cell>
        </row>
        <row r="537">
          <cell r="E537" t="str">
            <v>300-PS-0524-2025 Otrosi No.1</v>
          </cell>
          <cell r="F537">
            <v>0</v>
          </cell>
        </row>
        <row r="538">
          <cell r="E538" t="str">
            <v>300-PS-0525-2025</v>
          </cell>
          <cell r="F538">
            <v>34800000</v>
          </cell>
        </row>
        <row r="539">
          <cell r="E539" t="str">
            <v>300-PS-0525-2025 Otrosi No.1</v>
          </cell>
          <cell r="F539">
            <v>0</v>
          </cell>
        </row>
        <row r="540">
          <cell r="E540" t="str">
            <v>300-PS-0526-2025</v>
          </cell>
          <cell r="F540">
            <v>24260400</v>
          </cell>
        </row>
        <row r="541">
          <cell r="E541" t="str">
            <v>300-PS-0526-2025 OTROSI No.1</v>
          </cell>
          <cell r="F541">
            <v>0</v>
          </cell>
        </row>
        <row r="542">
          <cell r="E542" t="str">
            <v>300-PS-0527-2025</v>
          </cell>
          <cell r="F542">
            <v>19080000</v>
          </cell>
        </row>
        <row r="543">
          <cell r="E543" t="str">
            <v>300-PS-0527-2025 Otrosi No.1</v>
          </cell>
          <cell r="F543">
            <v>0</v>
          </cell>
        </row>
        <row r="544">
          <cell r="E544" t="str">
            <v>300-PS-0528-2025</v>
          </cell>
          <cell r="F544">
            <v>45817200</v>
          </cell>
        </row>
        <row r="545">
          <cell r="E545" t="str">
            <v>300-PS-0528-2025 Otrosi No.1</v>
          </cell>
          <cell r="F545">
            <v>0</v>
          </cell>
        </row>
        <row r="546">
          <cell r="E546" t="str">
            <v>300-PS-0529-2025</v>
          </cell>
          <cell r="F546">
            <v>58152600</v>
          </cell>
        </row>
        <row r="547">
          <cell r="E547" t="str">
            <v>300-PS-0529-2025 Otrosi No.1</v>
          </cell>
          <cell r="F547">
            <v>0</v>
          </cell>
        </row>
        <row r="548">
          <cell r="E548" t="str">
            <v>300-PS-0693-2025</v>
          </cell>
          <cell r="F548">
            <v>8180700</v>
          </cell>
        </row>
        <row r="549">
          <cell r="E549" t="str">
            <v>300-PS-0822-2025</v>
          </cell>
          <cell r="F549">
            <v>24585000</v>
          </cell>
        </row>
        <row r="550">
          <cell r="E550" t="str">
            <v>300-PS-0822-2025 OTROSI No.1</v>
          </cell>
          <cell r="F550">
            <v>0</v>
          </cell>
        </row>
        <row r="551">
          <cell r="E551" t="str">
            <v>300-PS-0826-2025</v>
          </cell>
          <cell r="F551">
            <v>20217000</v>
          </cell>
        </row>
        <row r="552">
          <cell r="E552" t="str">
            <v>300-PS-0826-2025 Otrosi No.1</v>
          </cell>
          <cell r="F552">
            <v>0</v>
          </cell>
        </row>
        <row r="553">
          <cell r="E553" t="str">
            <v>300-PS-0828-2025</v>
          </cell>
          <cell r="F553">
            <v>22736000</v>
          </cell>
        </row>
        <row r="554">
          <cell r="E554" t="str">
            <v>300-PS-0830-2025</v>
          </cell>
          <cell r="F554">
            <v>27137600</v>
          </cell>
        </row>
        <row r="555">
          <cell r="E555" t="str">
            <v>300-PS-0833-2025</v>
          </cell>
          <cell r="F555">
            <v>14910500</v>
          </cell>
        </row>
        <row r="556">
          <cell r="E556" t="str">
            <v>300-PS-0836-2025</v>
          </cell>
          <cell r="F556">
            <v>20217000</v>
          </cell>
        </row>
        <row r="557">
          <cell r="E557" t="str">
            <v>300-PS-0838-2025</v>
          </cell>
          <cell r="F557">
            <v>12532800</v>
          </cell>
        </row>
        <row r="558">
          <cell r="E558" t="str">
            <v>300-PS-0840-2025</v>
          </cell>
          <cell r="F558">
            <v>25009600</v>
          </cell>
        </row>
        <row r="559">
          <cell r="E559" t="str">
            <v>300-PS-0842-2025</v>
          </cell>
          <cell r="F559">
            <v>20217000</v>
          </cell>
        </row>
        <row r="560">
          <cell r="E560" t="str">
            <v>300-PS-0843-2025</v>
          </cell>
          <cell r="F560">
            <v>18954000</v>
          </cell>
        </row>
        <row r="561">
          <cell r="E561" t="str">
            <v>300-PS-0844-2025</v>
          </cell>
          <cell r="F561">
            <v>26653000</v>
          </cell>
        </row>
        <row r="562">
          <cell r="E562" t="str">
            <v>300-PS-0845-2025</v>
          </cell>
          <cell r="F562">
            <v>15288000</v>
          </cell>
        </row>
        <row r="563">
          <cell r="E563" t="str">
            <v>300-PS-0846-2025</v>
          </cell>
          <cell r="F563">
            <v>20217000</v>
          </cell>
        </row>
        <row r="564">
          <cell r="E564" t="str">
            <v>300-PS-0848-2025</v>
          </cell>
          <cell r="F564">
            <v>20217000</v>
          </cell>
        </row>
        <row r="565">
          <cell r="E565" t="str">
            <v>300-PS-0850-2025</v>
          </cell>
          <cell r="F565">
            <v>20217000</v>
          </cell>
        </row>
        <row r="566">
          <cell r="E566" t="str">
            <v>300-PS-0855-2025</v>
          </cell>
          <cell r="F566">
            <v>20217000</v>
          </cell>
        </row>
        <row r="567">
          <cell r="E567" t="str">
            <v>300-PS-0856-2025</v>
          </cell>
          <cell r="F567">
            <v>20217000</v>
          </cell>
        </row>
        <row r="568">
          <cell r="E568" t="str">
            <v>300-PS-0857-2025</v>
          </cell>
          <cell r="F568">
            <v>33627000</v>
          </cell>
        </row>
        <row r="569">
          <cell r="E569" t="str">
            <v>300-PS-0858-2025</v>
          </cell>
          <cell r="F569">
            <v>14460500</v>
          </cell>
        </row>
        <row r="570">
          <cell r="E570" t="str">
            <v>300-PS-0858-2025 OTROSI No.1</v>
          </cell>
          <cell r="F570">
            <v>0</v>
          </cell>
        </row>
        <row r="571">
          <cell r="E571" t="str">
            <v>300-PS-0859-2025</v>
          </cell>
          <cell r="F571">
            <v>22736000</v>
          </cell>
        </row>
        <row r="572">
          <cell r="E572" t="str">
            <v>300-PS-0860-2025</v>
          </cell>
          <cell r="F572">
            <v>22736000</v>
          </cell>
        </row>
        <row r="573">
          <cell r="E573" t="str">
            <v>300-PS-0861-2025</v>
          </cell>
          <cell r="F573">
            <v>25009600</v>
          </cell>
        </row>
        <row r="574">
          <cell r="E574" t="str">
            <v>300-PS-0862-2025</v>
          </cell>
          <cell r="F574">
            <v>25009600</v>
          </cell>
        </row>
        <row r="575">
          <cell r="E575" t="str">
            <v>300-PS-0863-2025</v>
          </cell>
          <cell r="F575">
            <v>20217000</v>
          </cell>
        </row>
        <row r="576">
          <cell r="E576" t="str">
            <v>300-PS-0902-2025</v>
          </cell>
          <cell r="F576">
            <v>25500000</v>
          </cell>
        </row>
        <row r="577">
          <cell r="E577" t="str">
            <v>300-PS-0903-2025</v>
          </cell>
          <cell r="F577">
            <v>27500000</v>
          </cell>
        </row>
        <row r="578">
          <cell r="E578" t="str">
            <v>300-PS-0904-2025</v>
          </cell>
          <cell r="F578">
            <v>19378585</v>
          </cell>
        </row>
        <row r="579">
          <cell r="E579" t="str">
            <v>300-PS-0904-2025 Otrosi No.1</v>
          </cell>
          <cell r="F579">
            <v>0</v>
          </cell>
        </row>
        <row r="580">
          <cell r="E580" t="str">
            <v>300-PS-0905-2025</v>
          </cell>
          <cell r="F580">
            <v>20217000</v>
          </cell>
        </row>
        <row r="581">
          <cell r="E581" t="str">
            <v>300-PS-0906-2025</v>
          </cell>
          <cell r="F581">
            <v>42500000</v>
          </cell>
        </row>
        <row r="582">
          <cell r="E582" t="str">
            <v>300-PS-0907-2025</v>
          </cell>
          <cell r="F582">
            <v>29000000</v>
          </cell>
        </row>
        <row r="583">
          <cell r="E583" t="str">
            <v>300-PS-0908-2025</v>
          </cell>
          <cell r="F583">
            <v>20217000</v>
          </cell>
        </row>
        <row r="584">
          <cell r="E584" t="str">
            <v>300-PS-0909-2025</v>
          </cell>
          <cell r="F584">
            <v>20217000</v>
          </cell>
        </row>
        <row r="585">
          <cell r="E585" t="str">
            <v>300-PS-0910-2025</v>
          </cell>
          <cell r="F585">
            <v>33627000</v>
          </cell>
        </row>
        <row r="586">
          <cell r="E586" t="str">
            <v>300-PS-0911-2025</v>
          </cell>
          <cell r="F586">
            <v>40903500</v>
          </cell>
        </row>
        <row r="587">
          <cell r="E587" t="str">
            <v>300-PS-0912-2025</v>
          </cell>
          <cell r="F587">
            <v>20217000</v>
          </cell>
        </row>
        <row r="588">
          <cell r="E588" t="str">
            <v>300-PS-0913-2025</v>
          </cell>
          <cell r="F588">
            <v>14910500</v>
          </cell>
        </row>
        <row r="589">
          <cell r="E589" t="str">
            <v>300-PS-0914-2025</v>
          </cell>
          <cell r="F589">
            <v>13419450</v>
          </cell>
        </row>
        <row r="590">
          <cell r="E590" t="str">
            <v>300-PS-1075-2025</v>
          </cell>
          <cell r="F590">
            <v>33627000</v>
          </cell>
        </row>
        <row r="591">
          <cell r="E591" t="str">
            <v>300-PS-1076-2025</v>
          </cell>
          <cell r="F591">
            <v>20217000</v>
          </cell>
        </row>
        <row r="592">
          <cell r="E592" t="str">
            <v>300-PS-1077-2025</v>
          </cell>
          <cell r="F592">
            <v>20217000</v>
          </cell>
        </row>
        <row r="593">
          <cell r="E593" t="str">
            <v>300-PS-1078-2025</v>
          </cell>
          <cell r="F593">
            <v>24542100</v>
          </cell>
        </row>
        <row r="594">
          <cell r="E594" t="str">
            <v>300-PS-1079-2025</v>
          </cell>
          <cell r="F594">
            <v>27137600</v>
          </cell>
        </row>
        <row r="595">
          <cell r="E595" t="str">
            <v>300-PS-1080-2025</v>
          </cell>
          <cell r="F595">
            <v>20888000</v>
          </cell>
        </row>
        <row r="596">
          <cell r="E596" t="str">
            <v>300-PS-1081-2025</v>
          </cell>
          <cell r="F596">
            <v>14910500</v>
          </cell>
        </row>
        <row r="597">
          <cell r="E597" t="str">
            <v>300-PS-1081-2025 Otrosi No.1</v>
          </cell>
          <cell r="F597">
            <v>0</v>
          </cell>
        </row>
        <row r="598">
          <cell r="E598" t="str">
            <v>300-PS-1082-2025</v>
          </cell>
          <cell r="F598">
            <v>24563000</v>
          </cell>
        </row>
        <row r="599">
          <cell r="E599" t="str">
            <v>300-PS-1082-2025 Otrosi No.1</v>
          </cell>
          <cell r="F599">
            <v>0</v>
          </cell>
        </row>
        <row r="600">
          <cell r="E600" t="str">
            <v>300-PS-1083-2025</v>
          </cell>
          <cell r="F600">
            <v>20888000</v>
          </cell>
        </row>
        <row r="601">
          <cell r="E601" t="str">
            <v>300-PS-1084-2025</v>
          </cell>
          <cell r="F601">
            <v>48460500</v>
          </cell>
        </row>
        <row r="602">
          <cell r="E602" t="str">
            <v>300-PS-1085-2025</v>
          </cell>
          <cell r="F602">
            <v>14910500</v>
          </cell>
        </row>
        <row r="603">
          <cell r="E603" t="str">
            <v>300-PS-1086-2025</v>
          </cell>
          <cell r="F603">
            <v>27850000</v>
          </cell>
        </row>
        <row r="604">
          <cell r="E604" t="str">
            <v>300-PS-1087-2025</v>
          </cell>
          <cell r="F604">
            <v>16722500</v>
          </cell>
        </row>
        <row r="605">
          <cell r="E605" t="str">
            <v>300-PS-1088-2025</v>
          </cell>
          <cell r="F605">
            <v>14910500</v>
          </cell>
        </row>
        <row r="606">
          <cell r="E606" t="str">
            <v>300-PS-1089-2025</v>
          </cell>
          <cell r="F606">
            <v>25480000</v>
          </cell>
        </row>
        <row r="607">
          <cell r="E607" t="str">
            <v>300-PS-1090-2025</v>
          </cell>
          <cell r="F607">
            <v>50000000</v>
          </cell>
        </row>
        <row r="608">
          <cell r="E608" t="str">
            <v>300-PS-1092-2025</v>
          </cell>
          <cell r="F608">
            <v>11328500</v>
          </cell>
        </row>
        <row r="609">
          <cell r="E609" t="str">
            <v>300-PS-1093-2025</v>
          </cell>
          <cell r="F609">
            <v>25009600</v>
          </cell>
        </row>
        <row r="610">
          <cell r="E610" t="str">
            <v>300-PS-1094-2025</v>
          </cell>
          <cell r="F610">
            <v>40903500</v>
          </cell>
        </row>
        <row r="611">
          <cell r="E611" t="str">
            <v>300-PS-1095-2025</v>
          </cell>
          <cell r="F611">
            <v>22129700</v>
          </cell>
        </row>
        <row r="612">
          <cell r="E612" t="str">
            <v>300-PS-1096-2025</v>
          </cell>
          <cell r="F612">
            <v>31040035</v>
          </cell>
        </row>
        <row r="613">
          <cell r="E613" t="str">
            <v>300-PS-1097-2025</v>
          </cell>
          <cell r="F613">
            <v>20888000</v>
          </cell>
        </row>
        <row r="614">
          <cell r="E614" t="str">
            <v>300-PS-1098-2025</v>
          </cell>
          <cell r="F614">
            <v>20888000</v>
          </cell>
        </row>
        <row r="615">
          <cell r="E615" t="str">
            <v>300-PS-1222-2025</v>
          </cell>
          <cell r="F615">
            <v>30264300</v>
          </cell>
        </row>
        <row r="616">
          <cell r="E616" t="str">
            <v>300-PS-1227-2025</v>
          </cell>
          <cell r="F616">
            <v>14910500</v>
          </cell>
        </row>
        <row r="617">
          <cell r="E617" t="str">
            <v>300-PS-1228-2025</v>
          </cell>
          <cell r="F617">
            <v>11328500</v>
          </cell>
        </row>
        <row r="618">
          <cell r="E618" t="str">
            <v>300-PS-1229-2025</v>
          </cell>
          <cell r="F618">
            <v>20217000</v>
          </cell>
        </row>
        <row r="619">
          <cell r="E619" t="str">
            <v>300-PS-1230-2025</v>
          </cell>
          <cell r="F619">
            <v>22736000</v>
          </cell>
        </row>
        <row r="620">
          <cell r="E620" t="str">
            <v>300-PS-1331-2025</v>
          </cell>
          <cell r="F620">
            <v>69105000</v>
          </cell>
        </row>
        <row r="621">
          <cell r="E621" t="str">
            <v>300-PS-1397-2025</v>
          </cell>
          <cell r="F621">
            <v>10843800</v>
          </cell>
        </row>
        <row r="622">
          <cell r="E622" t="str">
            <v>300-PS-1397-2025-Otrosi No.1</v>
          </cell>
          <cell r="F622">
            <v>3614600</v>
          </cell>
        </row>
        <row r="623">
          <cell r="E623" t="str">
            <v>300-PS-1398-2025</v>
          </cell>
          <cell r="F623">
            <v>11566500</v>
          </cell>
        </row>
        <row r="624">
          <cell r="E624" t="str">
            <v>300-PS-1398-2025-Otrosi No.1</v>
          </cell>
          <cell r="F624">
            <v>3855500</v>
          </cell>
        </row>
        <row r="625">
          <cell r="E625" t="str">
            <v>300-PS-1399-2025</v>
          </cell>
          <cell r="F625">
            <v>14737800</v>
          </cell>
        </row>
        <row r="626">
          <cell r="E626" t="str">
            <v>300-PS-1399-2025-Otrosi No.1</v>
          </cell>
          <cell r="F626">
            <v>4912600</v>
          </cell>
        </row>
        <row r="627">
          <cell r="E627" t="str">
            <v>300-PS-1400-2025</v>
          </cell>
          <cell r="F627">
            <v>15000000</v>
          </cell>
        </row>
        <row r="628">
          <cell r="E628" t="str">
            <v>300-PS-1400-2025-Otrosi No.1</v>
          </cell>
          <cell r="F628">
            <v>5000000</v>
          </cell>
        </row>
        <row r="629">
          <cell r="E629" t="str">
            <v>300-PS-1401-2025</v>
          </cell>
          <cell r="F629">
            <v>20007678</v>
          </cell>
        </row>
        <row r="630">
          <cell r="E630" t="str">
            <v>300-PS-1401-2025-Otrosi No.1</v>
          </cell>
          <cell r="F630">
            <v>6669226</v>
          </cell>
        </row>
        <row r="631">
          <cell r="E631" t="str">
            <v>300-PS-1412-2025</v>
          </cell>
          <cell r="F631">
            <v>6797100</v>
          </cell>
        </row>
        <row r="632">
          <cell r="E632" t="str">
            <v>300-PS-1412-2025-Otrosi No.1</v>
          </cell>
          <cell r="F632">
            <v>0</v>
          </cell>
        </row>
        <row r="633">
          <cell r="E633" t="str">
            <v>300-PS-1413-2025</v>
          </cell>
          <cell r="F633">
            <v>8946300</v>
          </cell>
        </row>
        <row r="634">
          <cell r="E634" t="str">
            <v>300-PS-1413-2025-Otrosi No.1</v>
          </cell>
          <cell r="F634">
            <v>2982100</v>
          </cell>
        </row>
        <row r="635">
          <cell r="E635" t="str">
            <v>300-PS-1414-2025</v>
          </cell>
          <cell r="F635">
            <v>2982100</v>
          </cell>
        </row>
        <row r="636">
          <cell r="E636" t="str">
            <v>300-PS-1415-2025</v>
          </cell>
          <cell r="F636">
            <v>15005757</v>
          </cell>
        </row>
        <row r="637">
          <cell r="E637" t="str">
            <v>300-PS-1416-2025</v>
          </cell>
          <cell r="F637">
            <v>9062800</v>
          </cell>
        </row>
        <row r="638">
          <cell r="E638" t="str">
            <v>300-PS-1417-2025</v>
          </cell>
          <cell r="F638">
            <v>16173600</v>
          </cell>
        </row>
        <row r="639">
          <cell r="E639" t="str">
            <v>300-PS-1419-2025</v>
          </cell>
          <cell r="F639">
            <v>9825200</v>
          </cell>
        </row>
        <row r="640">
          <cell r="E640" t="str">
            <v>300-PS-1427-2025</v>
          </cell>
          <cell r="F640">
            <v>8946300</v>
          </cell>
        </row>
        <row r="641">
          <cell r="E641" t="str">
            <v>300-PS-1427-2025-Otrosi No.1</v>
          </cell>
          <cell r="F641">
            <v>2982100</v>
          </cell>
        </row>
        <row r="642">
          <cell r="E642" t="str">
            <v>300-PS-1428-2025</v>
          </cell>
          <cell r="F642">
            <v>18000000</v>
          </cell>
        </row>
        <row r="643">
          <cell r="E643" t="str">
            <v>300-PS-1428-2025-Otrosi No.1</v>
          </cell>
          <cell r="F643">
            <v>6000000</v>
          </cell>
        </row>
        <row r="644">
          <cell r="E644" t="str">
            <v>300-PS-1429-2025</v>
          </cell>
          <cell r="F644">
            <v>10036500</v>
          </cell>
        </row>
        <row r="645">
          <cell r="E645" t="str">
            <v>300-PS-1429-2025-Otrosi No.1</v>
          </cell>
          <cell r="F645">
            <v>3345500</v>
          </cell>
        </row>
        <row r="646">
          <cell r="E646" t="str">
            <v>300-PS-1430-2025</v>
          </cell>
          <cell r="F646">
            <v>8946300</v>
          </cell>
        </row>
        <row r="647">
          <cell r="E647" t="str">
            <v>300-PS-1430-2025-Otrosi No.1</v>
          </cell>
          <cell r="F647">
            <v>2982100</v>
          </cell>
        </row>
        <row r="648">
          <cell r="E648" t="str">
            <v>300-PS-1431-2025</v>
          </cell>
          <cell r="F648">
            <v>8946300</v>
          </cell>
        </row>
        <row r="649">
          <cell r="E649" t="str">
            <v>300-PS-1431-2025-Otrosi No.1</v>
          </cell>
          <cell r="F649">
            <v>2982100</v>
          </cell>
        </row>
        <row r="650">
          <cell r="E650" t="str">
            <v>300-PS-1432-2025</v>
          </cell>
          <cell r="F650">
            <v>16282560</v>
          </cell>
        </row>
        <row r="651">
          <cell r="E651" t="str">
            <v>300-PS-1432-2025-Otrosi No.1</v>
          </cell>
          <cell r="F651">
            <v>5427520</v>
          </cell>
        </row>
        <row r="652">
          <cell r="E652" t="str">
            <v>300-PS-1433-2025</v>
          </cell>
          <cell r="F652">
            <v>15000000</v>
          </cell>
        </row>
        <row r="653">
          <cell r="E653" t="str">
            <v>300-PS-1433-2025-Otrosi No.1</v>
          </cell>
          <cell r="F653">
            <v>5000000</v>
          </cell>
        </row>
        <row r="654">
          <cell r="E654" t="str">
            <v>300-PS-1434-2025</v>
          </cell>
          <cell r="F654">
            <v>8556978</v>
          </cell>
        </row>
        <row r="655">
          <cell r="E655" t="str">
            <v>300-PS-1435-2025</v>
          </cell>
          <cell r="F655">
            <v>20176200</v>
          </cell>
        </row>
        <row r="656">
          <cell r="E656" t="str">
            <v>300-PS-1435-2025-Otrosi No.1</v>
          </cell>
          <cell r="F656">
            <v>6725400</v>
          </cell>
        </row>
        <row r="657">
          <cell r="E657" t="str">
            <v>300-PS-1436-2025</v>
          </cell>
          <cell r="F657">
            <v>20176200</v>
          </cell>
        </row>
        <row r="658">
          <cell r="E658" t="str">
            <v>300-PS-1436-2025-Otrosi No.1</v>
          </cell>
          <cell r="F658">
            <v>6725400</v>
          </cell>
        </row>
        <row r="659">
          <cell r="E659" t="str">
            <v>300-PS-1464-2025</v>
          </cell>
          <cell r="F659">
            <v>12130200</v>
          </cell>
        </row>
        <row r="660">
          <cell r="E660" t="str">
            <v>300-PS-1464-2025-Otrosi No.1</v>
          </cell>
          <cell r="F660">
            <v>4043400</v>
          </cell>
        </row>
        <row r="661">
          <cell r="E661" t="str">
            <v>300-PS-1465-2025</v>
          </cell>
          <cell r="F661">
            <v>12130200</v>
          </cell>
        </row>
        <row r="662">
          <cell r="E662" t="str">
            <v>300-PS-1465-2025-Otrosi No.1</v>
          </cell>
          <cell r="F662">
            <v>4043400</v>
          </cell>
        </row>
        <row r="663">
          <cell r="E663" t="str">
            <v>300-PS-1466-2025</v>
          </cell>
          <cell r="F663">
            <v>13641600</v>
          </cell>
        </row>
        <row r="664">
          <cell r="E664" t="str">
            <v>300-PS-1466-2025-Otrosi No.1</v>
          </cell>
          <cell r="F664">
            <v>4547200</v>
          </cell>
        </row>
        <row r="665">
          <cell r="E665" t="str">
            <v>300-PS-1467-2025</v>
          </cell>
          <cell r="F665">
            <v>11776800</v>
          </cell>
        </row>
        <row r="666">
          <cell r="E666" t="str">
            <v>300-PS-1467-2025-Otrosi No.1</v>
          </cell>
          <cell r="F666">
            <v>3925600</v>
          </cell>
        </row>
        <row r="667">
          <cell r="E667" t="str">
            <v>300-PS-1468-2025</v>
          </cell>
          <cell r="F667">
            <v>11776800</v>
          </cell>
        </row>
        <row r="668">
          <cell r="E668" t="str">
            <v>300-PS-1468-2025-Otrosi No.1</v>
          </cell>
          <cell r="F668">
            <v>3925600</v>
          </cell>
        </row>
        <row r="669">
          <cell r="E669" t="str">
            <v>300-PS-1469-2025</v>
          </cell>
          <cell r="F669">
            <v>11776800</v>
          </cell>
        </row>
        <row r="670">
          <cell r="E670" t="str">
            <v>300-PS-1469-2025-Otrosi No.1</v>
          </cell>
          <cell r="F670">
            <v>3925600</v>
          </cell>
        </row>
        <row r="671">
          <cell r="E671" t="str">
            <v>300-PS-1470-2025</v>
          </cell>
          <cell r="F671">
            <v>11776800</v>
          </cell>
        </row>
        <row r="672">
          <cell r="E672" t="str">
            <v>300-PS-1470-2025-Otrosi No.1</v>
          </cell>
          <cell r="F672">
            <v>3925600</v>
          </cell>
        </row>
        <row r="673">
          <cell r="E673" t="str">
            <v>300-PS-1471-2025</v>
          </cell>
          <cell r="F673">
            <v>11776800</v>
          </cell>
        </row>
        <row r="674">
          <cell r="E674" t="str">
            <v>300-PS-1471-2025-Otrosi No.1</v>
          </cell>
          <cell r="F674">
            <v>3925600</v>
          </cell>
        </row>
        <row r="675">
          <cell r="E675" t="str">
            <v>300-PS-1472-2025</v>
          </cell>
          <cell r="F675">
            <v>12130200</v>
          </cell>
        </row>
        <row r="676">
          <cell r="E676" t="str">
            <v>300-PS-1472-2025-Otrosi No.1</v>
          </cell>
          <cell r="F676">
            <v>4043400</v>
          </cell>
        </row>
        <row r="677">
          <cell r="E677" t="str">
            <v>300-PS-1473-2025</v>
          </cell>
          <cell r="F677">
            <v>16282560</v>
          </cell>
        </row>
        <row r="678">
          <cell r="E678" t="str">
            <v>300-PS-1473-2025-Otrosi No.1</v>
          </cell>
          <cell r="F678">
            <v>5427520</v>
          </cell>
        </row>
        <row r="679">
          <cell r="E679" t="str">
            <v>300-PS-1474-2025</v>
          </cell>
          <cell r="F679">
            <v>14737800</v>
          </cell>
        </row>
        <row r="680">
          <cell r="E680" t="str">
            <v>300-PS-1475-2025</v>
          </cell>
          <cell r="F680">
            <v>8946300</v>
          </cell>
        </row>
        <row r="681">
          <cell r="E681" t="str">
            <v>300-PS-1475-2025-Otrosi No.1</v>
          </cell>
          <cell r="F681">
            <v>2982100</v>
          </cell>
        </row>
        <row r="682">
          <cell r="E682" t="str">
            <v>300-PS-1478-2025</v>
          </cell>
          <cell r="F682">
            <v>15318000</v>
          </cell>
        </row>
        <row r="683">
          <cell r="E683" t="str">
            <v>300-PS-1478-2025-Otrosi No.1</v>
          </cell>
          <cell r="F683">
            <v>5106000</v>
          </cell>
        </row>
        <row r="684">
          <cell r="E684" t="str">
            <v>300-PS-1479-2025</v>
          </cell>
          <cell r="F684">
            <v>13641600</v>
          </cell>
        </row>
        <row r="685">
          <cell r="E685" t="str">
            <v>300-PS-1479-2025-Otrosi No.1</v>
          </cell>
          <cell r="F685">
            <v>4547200</v>
          </cell>
        </row>
        <row r="686">
          <cell r="E686" t="str">
            <v>300-PS-1480-2025</v>
          </cell>
          <cell r="F686">
            <v>8946300</v>
          </cell>
        </row>
        <row r="687">
          <cell r="E687" t="str">
            <v>300-PS-1480-2025-Otrosi No.1</v>
          </cell>
          <cell r="F687">
            <v>2982100</v>
          </cell>
        </row>
        <row r="688">
          <cell r="E688" t="str">
            <v>300-PS-1481-2025</v>
          </cell>
          <cell r="F688">
            <v>11776800</v>
          </cell>
        </row>
        <row r="689">
          <cell r="E689" t="str">
            <v>300-PS-1481-2025-Otrosi No.1</v>
          </cell>
          <cell r="F689">
            <v>3925600</v>
          </cell>
        </row>
        <row r="690">
          <cell r="E690" t="str">
            <v>300-PS-1482-2025</v>
          </cell>
          <cell r="F690">
            <v>11776800</v>
          </cell>
        </row>
        <row r="691">
          <cell r="E691" t="str">
            <v>300-PS-1482-2025-Otrosi No.1</v>
          </cell>
          <cell r="F691">
            <v>3925600</v>
          </cell>
        </row>
        <row r="692">
          <cell r="E692" t="str">
            <v>300-PS-1483-2025</v>
          </cell>
          <cell r="F692">
            <v>8946297</v>
          </cell>
        </row>
        <row r="693">
          <cell r="E693" t="str">
            <v>300-PS-1483-2025-Otrosi No.1</v>
          </cell>
          <cell r="F693">
            <v>2982099</v>
          </cell>
        </row>
        <row r="694">
          <cell r="E694" t="str">
            <v>300-PS-1499-2025</v>
          </cell>
          <cell r="F694">
            <v>0</v>
          </cell>
        </row>
        <row r="695">
          <cell r="E695" t="str">
            <v>300-PS-1506-2025</v>
          </cell>
          <cell r="F695">
            <v>11776800</v>
          </cell>
        </row>
        <row r="696">
          <cell r="E696" t="str">
            <v>300-PS-1506-2025-Otrosi No.1</v>
          </cell>
          <cell r="F696">
            <v>3925600</v>
          </cell>
        </row>
        <row r="697">
          <cell r="E697" t="str">
            <v>300-PS-1507-2025</v>
          </cell>
          <cell r="F697">
            <v>11776800</v>
          </cell>
        </row>
        <row r="698">
          <cell r="E698" t="str">
            <v>300-PS-1507-2025-Otrosi No.1</v>
          </cell>
          <cell r="F698">
            <v>3925600</v>
          </cell>
        </row>
        <row r="699">
          <cell r="E699" t="str">
            <v>300-PS-1508-2025</v>
          </cell>
          <cell r="F699">
            <v>11776800</v>
          </cell>
        </row>
        <row r="700">
          <cell r="E700" t="str">
            <v>300-PS-1508-2025-Otrosi No.1</v>
          </cell>
          <cell r="F700">
            <v>3925600</v>
          </cell>
        </row>
        <row r="701">
          <cell r="E701" t="str">
            <v>300-PS-1509-2025</v>
          </cell>
          <cell r="F701">
            <v>20176200</v>
          </cell>
        </row>
        <row r="702">
          <cell r="E702" t="str">
            <v>300-PS-1509-2025-Otrosi No.1</v>
          </cell>
          <cell r="F702">
            <v>6725400</v>
          </cell>
        </row>
        <row r="703">
          <cell r="E703" t="str">
            <v>300-PS-1510-2025</v>
          </cell>
          <cell r="F703">
            <v>9744000</v>
          </cell>
        </row>
        <row r="704">
          <cell r="E704" t="str">
            <v>300-PS-1510-2025-Otrosi No.1</v>
          </cell>
          <cell r="F704">
            <v>0</v>
          </cell>
        </row>
        <row r="705">
          <cell r="E705" t="str">
            <v>300-PS-1511-2025</v>
          </cell>
          <cell r="F705">
            <v>16282560</v>
          </cell>
        </row>
        <row r="706">
          <cell r="E706" t="str">
            <v>300-PS-1511-2025-Otrosi No.1</v>
          </cell>
          <cell r="F706">
            <v>5427520</v>
          </cell>
        </row>
        <row r="707">
          <cell r="E707" t="str">
            <v>300-PS-1512-2025</v>
          </cell>
          <cell r="F707">
            <v>12130200</v>
          </cell>
        </row>
        <row r="708">
          <cell r="E708" t="str">
            <v>300-PS-1512-2025-Otrosi No.1</v>
          </cell>
          <cell r="F708">
            <v>4043400</v>
          </cell>
        </row>
        <row r="709">
          <cell r="E709" t="str">
            <v>300-PS-1513-2025</v>
          </cell>
          <cell r="F709">
            <v>12130200</v>
          </cell>
        </row>
        <row r="710">
          <cell r="E710" t="str">
            <v>300-PS-1513-2025-Otrosi No.1</v>
          </cell>
          <cell r="F710">
            <v>4043400</v>
          </cell>
        </row>
        <row r="711">
          <cell r="E711" t="str">
            <v>300-PS-1514-2025</v>
          </cell>
          <cell r="F711">
            <v>11776800</v>
          </cell>
        </row>
        <row r="712">
          <cell r="E712" t="str">
            <v>300-PS-1514-2025-Otrosi No.1</v>
          </cell>
          <cell r="F712">
            <v>3925600</v>
          </cell>
        </row>
        <row r="713">
          <cell r="E713" t="str">
            <v>300-PS-1515-2025</v>
          </cell>
          <cell r="F713">
            <v>8946300</v>
          </cell>
        </row>
        <row r="714">
          <cell r="E714" t="str">
            <v>300-PS-1516-2025</v>
          </cell>
          <cell r="F714">
            <v>8946300</v>
          </cell>
        </row>
        <row r="715">
          <cell r="E715" t="str">
            <v>300-PS-1516-2025-Otrosi No.1</v>
          </cell>
          <cell r="F715">
            <v>2982100</v>
          </cell>
        </row>
        <row r="716">
          <cell r="E716" t="str">
            <v>300-PS-1517-2025</v>
          </cell>
          <cell r="F716">
            <v>8946300</v>
          </cell>
        </row>
        <row r="717">
          <cell r="E717" t="str">
            <v>300-PS-1517-2025-Otrosi No.1</v>
          </cell>
          <cell r="F717">
            <v>2982100</v>
          </cell>
        </row>
        <row r="718">
          <cell r="E718" t="str">
            <v>300-PS-1521-2025</v>
          </cell>
          <cell r="F718">
            <v>2940000</v>
          </cell>
        </row>
        <row r="719">
          <cell r="E719" t="str">
            <v>300-PS-1522-2025</v>
          </cell>
          <cell r="F719">
            <v>12130200</v>
          </cell>
        </row>
        <row r="720">
          <cell r="E720" t="str">
            <v>300-PS-1522-2025-Otrosi No.1</v>
          </cell>
          <cell r="F720">
            <v>4043400</v>
          </cell>
        </row>
        <row r="721">
          <cell r="E721" t="str">
            <v>300-PS-1547-2025</v>
          </cell>
          <cell r="F721">
            <v>10500000</v>
          </cell>
        </row>
        <row r="722">
          <cell r="E722" t="str">
            <v>300-PS-1547-2025 Otrosi No.1</v>
          </cell>
          <cell r="F722">
            <v>0</v>
          </cell>
        </row>
        <row r="723">
          <cell r="E723" t="str">
            <v>300-PS-1548-2025</v>
          </cell>
          <cell r="F723">
            <v>11372400</v>
          </cell>
        </row>
        <row r="724">
          <cell r="E724" t="str">
            <v>300-PS-1548-2025 Otrosi No.1</v>
          </cell>
          <cell r="F724">
            <v>0</v>
          </cell>
        </row>
        <row r="725">
          <cell r="E725" t="str">
            <v>300-PS-1549-2025</v>
          </cell>
          <cell r="F725">
            <v>7800000</v>
          </cell>
        </row>
        <row r="726">
          <cell r="E726" t="str">
            <v>300-PS-1550-2025</v>
          </cell>
          <cell r="F726">
            <v>12130200</v>
          </cell>
        </row>
        <row r="727">
          <cell r="E727" t="str">
            <v>300-PS-1550-2025 Otrosi No.1</v>
          </cell>
          <cell r="F727">
            <v>0</v>
          </cell>
        </row>
        <row r="728">
          <cell r="E728" t="str">
            <v>300-PS-1551-2025</v>
          </cell>
          <cell r="F728">
            <v>15005760</v>
          </cell>
        </row>
        <row r="729">
          <cell r="E729" t="str">
            <v>300-PS-1551-2025 Otrosi No.1</v>
          </cell>
          <cell r="F729">
            <v>0</v>
          </cell>
        </row>
        <row r="730">
          <cell r="E730" t="str">
            <v>300-PS-1552-2025</v>
          </cell>
          <cell r="F730">
            <v>0</v>
          </cell>
        </row>
        <row r="731">
          <cell r="E731" t="str">
            <v>300-PS-1553-2025</v>
          </cell>
          <cell r="F731">
            <v>11776800</v>
          </cell>
        </row>
        <row r="732">
          <cell r="E732" t="str">
            <v>300-PS-1554-2025</v>
          </cell>
          <cell r="F732">
            <v>26198700</v>
          </cell>
        </row>
        <row r="733">
          <cell r="E733" t="str">
            <v>300-PS-1555-2025</v>
          </cell>
          <cell r="F733">
            <v>11776800</v>
          </cell>
        </row>
        <row r="734">
          <cell r="E734" t="str">
            <v>300-PS-1556-2025</v>
          </cell>
          <cell r="F734">
            <v>15005760</v>
          </cell>
        </row>
        <row r="735">
          <cell r="E735" t="str">
            <v>300-PS-1556-2025 OTROSI No.1</v>
          </cell>
          <cell r="F735">
            <v>0</v>
          </cell>
        </row>
        <row r="736">
          <cell r="E736" t="str">
            <v>300-PS-1557-2025</v>
          </cell>
          <cell r="F736">
            <v>15005760</v>
          </cell>
        </row>
        <row r="737">
          <cell r="E737" t="str">
            <v>300-PS-1560-2025</v>
          </cell>
          <cell r="F737">
            <v>0</v>
          </cell>
        </row>
        <row r="738">
          <cell r="E738" t="str">
            <v>300-PS-1561-2025</v>
          </cell>
          <cell r="F738">
            <v>12532800</v>
          </cell>
        </row>
        <row r="739">
          <cell r="E739" t="str">
            <v>300-PS-1561-2025 Otrosi No.1</v>
          </cell>
          <cell r="F739">
            <v>0</v>
          </cell>
        </row>
        <row r="740">
          <cell r="E740" t="str">
            <v>300-PS-1562-2025</v>
          </cell>
          <cell r="F740">
            <v>0</v>
          </cell>
        </row>
        <row r="741">
          <cell r="E741" t="str">
            <v>300-PS-1563-2025</v>
          </cell>
          <cell r="F741">
            <v>0</v>
          </cell>
        </row>
        <row r="742">
          <cell r="E742" t="str">
            <v>300-PS-1625-2025</v>
          </cell>
          <cell r="F742">
            <v>6797100</v>
          </cell>
        </row>
        <row r="743">
          <cell r="E743" t="str">
            <v>300-PS-1626-2025</v>
          </cell>
          <cell r="F743">
            <v>8946300</v>
          </cell>
        </row>
        <row r="744">
          <cell r="E744" t="str">
            <v>300-PS-1626-2025 Otrosi No.1</v>
          </cell>
          <cell r="F744">
            <v>0</v>
          </cell>
        </row>
        <row r="745">
          <cell r="E745" t="str">
            <v>300-PS-1627-2025</v>
          </cell>
          <cell r="F745">
            <v>15000000</v>
          </cell>
        </row>
        <row r="746">
          <cell r="E746" t="str">
            <v>300-PS-1627-2025 Otrosi No.1</v>
          </cell>
          <cell r="F746">
            <v>0</v>
          </cell>
        </row>
        <row r="747">
          <cell r="E747" t="str">
            <v>300-PS-1628-2025</v>
          </cell>
          <cell r="F747">
            <v>5964200</v>
          </cell>
        </row>
        <row r="748">
          <cell r="E748" t="str">
            <v>300-PS-1628-2025-Otrosi No.1</v>
          </cell>
          <cell r="F748">
            <v>2982100</v>
          </cell>
        </row>
        <row r="749">
          <cell r="E749" t="str">
            <v>300-PS-1629-2025</v>
          </cell>
          <cell r="F749">
            <v>5964200</v>
          </cell>
        </row>
        <row r="750">
          <cell r="E750" t="str">
            <v>300-PS-1629-2025-Otrosi No.1</v>
          </cell>
          <cell r="F750">
            <v>2982100</v>
          </cell>
        </row>
        <row r="751">
          <cell r="E751" t="str">
            <v>300-PS-1630-2025</v>
          </cell>
          <cell r="F751">
            <v>12130200</v>
          </cell>
        </row>
        <row r="752">
          <cell r="E752" t="str">
            <v>300-PS-1630-2025 Otrosi No.1</v>
          </cell>
          <cell r="F752">
            <v>0</v>
          </cell>
        </row>
        <row r="753">
          <cell r="E753" t="str">
            <v>300-PS-1631-2025</v>
          </cell>
          <cell r="F753">
            <v>10036500</v>
          </cell>
        </row>
        <row r="754">
          <cell r="E754" t="str">
            <v>300-PS-1631-2025 Otrosi No.1</v>
          </cell>
          <cell r="F754">
            <v>0</v>
          </cell>
        </row>
        <row r="755">
          <cell r="E755" t="str">
            <v>300-PS-1640-2025</v>
          </cell>
          <cell r="F755">
            <v>56329423</v>
          </cell>
        </row>
        <row r="756">
          <cell r="E756" t="str">
            <v>300-PS-1698-2025</v>
          </cell>
          <cell r="F756">
            <v>8946300</v>
          </cell>
        </row>
        <row r="757">
          <cell r="E757" t="str">
            <v>300-PS-1698-2025 Otrosi No.1</v>
          </cell>
          <cell r="F757">
            <v>0</v>
          </cell>
        </row>
        <row r="758">
          <cell r="E758" t="str">
            <v>300-PS-1699-2025</v>
          </cell>
          <cell r="F758">
            <v>8946300</v>
          </cell>
        </row>
        <row r="759">
          <cell r="E759" t="str">
            <v>300-PS-1699-2025 Otrosi No.1</v>
          </cell>
          <cell r="F759">
            <v>0</v>
          </cell>
        </row>
        <row r="760">
          <cell r="E760" t="str">
            <v>300-PS-1773-2025</v>
          </cell>
          <cell r="F760">
            <v>11372400</v>
          </cell>
        </row>
        <row r="761">
          <cell r="E761" t="str">
            <v>300-PS-1773-2025 Otrosi No.1</v>
          </cell>
          <cell r="F761">
            <v>0</v>
          </cell>
        </row>
        <row r="762">
          <cell r="E762" t="str">
            <v>300-PS-1774-2025</v>
          </cell>
          <cell r="F762">
            <v>8946300</v>
          </cell>
        </row>
        <row r="763">
          <cell r="E763" t="str">
            <v>300-PS-1774-2025 Otrosi No.1</v>
          </cell>
          <cell r="F763">
            <v>0</v>
          </cell>
        </row>
        <row r="764">
          <cell r="E764" t="str">
            <v>300-PS-1775-2025</v>
          </cell>
          <cell r="F764">
            <v>12532800</v>
          </cell>
        </row>
        <row r="765">
          <cell r="E765" t="str">
            <v>300-PS-1775-2025 Otrosi No.1</v>
          </cell>
          <cell r="F765">
            <v>0</v>
          </cell>
        </row>
        <row r="766">
          <cell r="E766" t="str">
            <v>300-PS-1776-2025</v>
          </cell>
          <cell r="F766">
            <v>9825200</v>
          </cell>
        </row>
        <row r="767">
          <cell r="E767" t="str">
            <v>300-PS-1776-2025 Otrosi No.1</v>
          </cell>
          <cell r="F767">
            <v>0</v>
          </cell>
        </row>
        <row r="768">
          <cell r="E768" t="str">
            <v>300-PS-1791-2025</v>
          </cell>
          <cell r="F768">
            <v>509694136</v>
          </cell>
        </row>
        <row r="769">
          <cell r="E769" t="str">
            <v>300-PS-1803-2025</v>
          </cell>
          <cell r="F769">
            <v>5964200</v>
          </cell>
        </row>
        <row r="770">
          <cell r="E770" t="str">
            <v>300-PS-1804-2025</v>
          </cell>
          <cell r="F770">
            <v>10003840</v>
          </cell>
        </row>
        <row r="771">
          <cell r="E771" t="str">
            <v>300-PS-1805-2025</v>
          </cell>
          <cell r="F771">
            <v>6691000</v>
          </cell>
        </row>
        <row r="772">
          <cell r="E772" t="str">
            <v>300-PS-1806-2025</v>
          </cell>
          <cell r="F772">
            <v>12000000</v>
          </cell>
        </row>
        <row r="773">
          <cell r="E773" t="str">
            <v>300-PS-1807-2025</v>
          </cell>
          <cell r="F773">
            <v>6691000</v>
          </cell>
        </row>
        <row r="774">
          <cell r="E774" t="str">
            <v>300-PS-1808-2025</v>
          </cell>
          <cell r="F774">
            <v>6691000</v>
          </cell>
        </row>
        <row r="775">
          <cell r="E775" t="str">
            <v>300-PS-1809-2025</v>
          </cell>
          <cell r="F775">
            <v>6691000</v>
          </cell>
        </row>
        <row r="776">
          <cell r="E776" t="str">
            <v>300-PS-1810-2025</v>
          </cell>
          <cell r="F776">
            <v>10003840</v>
          </cell>
        </row>
        <row r="777">
          <cell r="E777" t="str">
            <v>300-PS-1811-2025</v>
          </cell>
          <cell r="F777">
            <v>12000000</v>
          </cell>
        </row>
        <row r="778">
          <cell r="E778" t="str">
            <v>300-PS-1812-2025</v>
          </cell>
          <cell r="F778">
            <v>5964200</v>
          </cell>
        </row>
        <row r="779">
          <cell r="E779" t="str">
            <v>300-PS-1814-2025</v>
          </cell>
          <cell r="F779">
            <v>10003840</v>
          </cell>
        </row>
        <row r="780">
          <cell r="E780" t="str">
            <v>300-PS-1815-2025</v>
          </cell>
          <cell r="F780">
            <v>5964200</v>
          </cell>
        </row>
        <row r="781">
          <cell r="E781" t="str">
            <v>300-PS-1816-2025</v>
          </cell>
          <cell r="F781">
            <v>5964200</v>
          </cell>
        </row>
        <row r="782">
          <cell r="E782" t="str">
            <v>300-PS-1817-2025</v>
          </cell>
          <cell r="F782">
            <v>5964200</v>
          </cell>
        </row>
        <row r="783">
          <cell r="E783" t="str">
            <v>300-PS-1818-2025</v>
          </cell>
          <cell r="F783">
            <v>4531400</v>
          </cell>
        </row>
        <row r="784">
          <cell r="E784" t="str">
            <v>300-PS-1819-2025</v>
          </cell>
          <cell r="F784">
            <v>4531400</v>
          </cell>
        </row>
        <row r="785">
          <cell r="E785" t="str">
            <v>300-PS-1820-2025</v>
          </cell>
          <cell r="F785">
            <v>6691000</v>
          </cell>
        </row>
        <row r="786">
          <cell r="E786" t="str">
            <v>300-PS-1821-2025</v>
          </cell>
          <cell r="F786">
            <v>5964200</v>
          </cell>
        </row>
        <row r="787">
          <cell r="E787" t="str">
            <v>300-PS-1822-2025</v>
          </cell>
          <cell r="F787">
            <v>6691000</v>
          </cell>
        </row>
        <row r="788">
          <cell r="E788" t="str">
            <v>300-PS-1823-2025</v>
          </cell>
          <cell r="F788">
            <v>5964200</v>
          </cell>
        </row>
        <row r="789">
          <cell r="E789" t="str">
            <v>300-PS-1824-2025</v>
          </cell>
          <cell r="F789">
            <v>12000000</v>
          </cell>
        </row>
        <row r="790">
          <cell r="E790" t="str">
            <v>300-PS-1825-2025</v>
          </cell>
          <cell r="F790">
            <v>10003840</v>
          </cell>
        </row>
        <row r="791">
          <cell r="E791" t="str">
            <v>300-PS-1826-2025</v>
          </cell>
          <cell r="F791">
            <v>10854000</v>
          </cell>
        </row>
        <row r="792">
          <cell r="E792" t="str">
            <v>300-PS-1827-2025</v>
          </cell>
          <cell r="F792">
            <v>12000000</v>
          </cell>
        </row>
        <row r="793">
          <cell r="E793" t="str">
            <v>300-PS-1828-2025</v>
          </cell>
          <cell r="F793">
            <v>7851200</v>
          </cell>
        </row>
        <row r="794">
          <cell r="E794" t="str">
            <v>300-PS-1939-2025</v>
          </cell>
          <cell r="F794">
            <v>0</v>
          </cell>
        </row>
        <row r="795">
          <cell r="E795" t="str">
            <v>300-PS-2023-2025</v>
          </cell>
          <cell r="F795">
            <v>5964200</v>
          </cell>
        </row>
        <row r="796">
          <cell r="E796" t="str">
            <v>300-PS-2024-2025</v>
          </cell>
          <cell r="F796">
            <v>5964200</v>
          </cell>
        </row>
        <row r="797">
          <cell r="E797" t="str">
            <v>300-PS-2155-2025</v>
          </cell>
          <cell r="F797">
            <v>6691000</v>
          </cell>
        </row>
        <row r="798">
          <cell r="E798" t="str">
            <v>300-PS-2156-2025</v>
          </cell>
          <cell r="F798">
            <v>16361400</v>
          </cell>
        </row>
        <row r="799">
          <cell r="E799" t="str">
            <v>300-PS-2157-2025</v>
          </cell>
          <cell r="F799">
            <v>5964200</v>
          </cell>
        </row>
        <row r="800">
          <cell r="E800" t="str">
            <v>300-PS-2158-2025</v>
          </cell>
          <cell r="F800">
            <v>8355200</v>
          </cell>
        </row>
        <row r="801">
          <cell r="E801" t="str">
            <v>300-PS-2387-2025</v>
          </cell>
          <cell r="F801">
            <v>0</v>
          </cell>
        </row>
        <row r="802">
          <cell r="E802" t="str">
            <v>300-PS-2436-2025</v>
          </cell>
          <cell r="F802">
            <v>10200000</v>
          </cell>
        </row>
        <row r="803">
          <cell r="E803" t="str">
            <v>300-PS-2437-2025</v>
          </cell>
          <cell r="F803">
            <v>6691000</v>
          </cell>
        </row>
        <row r="804">
          <cell r="E804" t="str">
            <v>300-PS-2438-2025</v>
          </cell>
          <cell r="F804">
            <v>10000000</v>
          </cell>
        </row>
        <row r="805">
          <cell r="E805" t="str">
            <v>300-PS-2519-2025</v>
          </cell>
          <cell r="F805">
            <v>7581600</v>
          </cell>
        </row>
        <row r="806">
          <cell r="E806" t="str">
            <v>300-PS-2764-2025</v>
          </cell>
          <cell r="F806">
            <v>2982100</v>
          </cell>
        </row>
        <row r="807">
          <cell r="E807" t="str">
            <v>300-PS-2765-2025</v>
          </cell>
          <cell r="F807">
            <v>7200000</v>
          </cell>
        </row>
        <row r="808">
          <cell r="E808" t="str">
            <v>300-PS-2766-2025</v>
          </cell>
          <cell r="F808">
            <v>4912600</v>
          </cell>
        </row>
        <row r="809">
          <cell r="E809" t="str">
            <v>300-PS-2769-2025</v>
          </cell>
          <cell r="F809">
            <v>0</v>
          </cell>
        </row>
        <row r="810">
          <cell r="E810" t="str">
            <v>300-PS-2777-2024 - OTROSÍ No. 1</v>
          </cell>
          <cell r="F810">
            <v>0</v>
          </cell>
        </row>
        <row r="811">
          <cell r="E811" t="str">
            <v>300-PS-2798-2025</v>
          </cell>
          <cell r="F811">
            <v>0</v>
          </cell>
        </row>
        <row r="812">
          <cell r="E812" t="str">
            <v>300-PS-2799-2025</v>
          </cell>
          <cell r="F812">
            <v>4177600</v>
          </cell>
        </row>
        <row r="813">
          <cell r="E813" t="str">
            <v>300-PS-2800-2025</v>
          </cell>
          <cell r="F813">
            <v>5427520</v>
          </cell>
        </row>
        <row r="814">
          <cell r="E814" t="str">
            <v>300-PS-2808-2025</v>
          </cell>
          <cell r="F814">
            <v>0</v>
          </cell>
        </row>
        <row r="815">
          <cell r="E815" t="str">
            <v>300-PS-2813-2025</v>
          </cell>
          <cell r="F815">
            <v>0</v>
          </cell>
        </row>
        <row r="816">
          <cell r="E816" t="str">
            <v>300-PS-2945-2025</v>
          </cell>
          <cell r="F816">
            <v>0</v>
          </cell>
        </row>
        <row r="817">
          <cell r="E817" t="str">
            <v>300-PS-2976-2025</v>
          </cell>
          <cell r="F817">
            <v>0</v>
          </cell>
        </row>
        <row r="818">
          <cell r="E818" t="str">
            <v>300-PS-3583-2024</v>
          </cell>
          <cell r="F818">
            <v>0</v>
          </cell>
        </row>
        <row r="819">
          <cell r="E819" t="str">
            <v>500-CVIA-0045-2025</v>
          </cell>
          <cell r="F819">
            <v>674520000</v>
          </cell>
        </row>
        <row r="820">
          <cell r="E820" t="str">
            <v>500-PS-1799-2025</v>
          </cell>
          <cell r="F820">
            <v>0</v>
          </cell>
        </row>
        <row r="821">
          <cell r="E821" t="str">
            <v>600-AO-2327-2022</v>
          </cell>
          <cell r="F821">
            <v>93452247</v>
          </cell>
        </row>
        <row r="822">
          <cell r="E822" t="str">
            <v>600-AO-2327-2022 - OTROSÍ No. 1</v>
          </cell>
          <cell r="F822">
            <v>0</v>
          </cell>
        </row>
        <row r="823">
          <cell r="E823" t="str">
            <v>600-AO-3582-2024</v>
          </cell>
          <cell r="F823">
            <v>326708179</v>
          </cell>
        </row>
        <row r="824">
          <cell r="E824" t="str">
            <v>600-CCE-2016-2025</v>
          </cell>
          <cell r="F824">
            <v>83538000</v>
          </cell>
        </row>
        <row r="825">
          <cell r="E825" t="str">
            <v>600-CCE-2910-2025</v>
          </cell>
          <cell r="F825">
            <v>0</v>
          </cell>
        </row>
        <row r="826">
          <cell r="E826" t="str">
            <v>600-GAC-2025-0014</v>
          </cell>
          <cell r="F826">
            <v>2486154</v>
          </cell>
        </row>
        <row r="827">
          <cell r="E827" t="str">
            <v>600-PS-0219-2025</v>
          </cell>
          <cell r="F827">
            <v>9358416</v>
          </cell>
        </row>
        <row r="828">
          <cell r="E828" t="str">
            <v>600-PS-0220-2025</v>
          </cell>
          <cell r="F828">
            <v>8321562</v>
          </cell>
        </row>
        <row r="829">
          <cell r="E829" t="str">
            <v>600-PS-0221-2025</v>
          </cell>
          <cell r="F829">
            <v>8321562</v>
          </cell>
        </row>
        <row r="830">
          <cell r="E830" t="str">
            <v>600-PS-0222-2025</v>
          </cell>
          <cell r="F830">
            <v>5114448</v>
          </cell>
        </row>
        <row r="831">
          <cell r="E831" t="str">
            <v>600-PS-0223-2025</v>
          </cell>
          <cell r="F831">
            <v>6137340</v>
          </cell>
        </row>
        <row r="832">
          <cell r="E832" t="str">
            <v>600-PS-0224-2025</v>
          </cell>
          <cell r="F832">
            <v>6137340</v>
          </cell>
        </row>
        <row r="833">
          <cell r="E833" t="str">
            <v>600-PS-0225-2025</v>
          </cell>
          <cell r="F833">
            <v>6137340</v>
          </cell>
        </row>
        <row r="834">
          <cell r="E834" t="str">
            <v>600-PS-0226-2025</v>
          </cell>
          <cell r="F834">
            <v>6137340</v>
          </cell>
        </row>
        <row r="835">
          <cell r="E835" t="str">
            <v>600-PS-0227-2025</v>
          </cell>
          <cell r="F835">
            <v>6137340</v>
          </cell>
        </row>
        <row r="836">
          <cell r="E836" t="str">
            <v>600-PS-0228-2025</v>
          </cell>
          <cell r="F836">
            <v>6137340</v>
          </cell>
        </row>
        <row r="837">
          <cell r="E837" t="str">
            <v>600-PS-0229-2025</v>
          </cell>
          <cell r="F837">
            <v>7801698</v>
          </cell>
        </row>
        <row r="838">
          <cell r="E838" t="str">
            <v>600-PS-0232-2025</v>
          </cell>
          <cell r="F838">
            <v>7801692</v>
          </cell>
        </row>
        <row r="839">
          <cell r="E839" t="str">
            <v>600-PS-0233-2025</v>
          </cell>
          <cell r="F839">
            <v>6137340</v>
          </cell>
        </row>
        <row r="840">
          <cell r="E840" t="str">
            <v>600-PS-0234-2025</v>
          </cell>
          <cell r="F840">
            <v>2045780</v>
          </cell>
        </row>
        <row r="841">
          <cell r="E841" t="str">
            <v>600-PS-0235-2025</v>
          </cell>
          <cell r="F841">
            <v>6137340</v>
          </cell>
        </row>
        <row r="842">
          <cell r="E842" t="str">
            <v>600-PS-0236-2025</v>
          </cell>
          <cell r="F842">
            <v>6137340</v>
          </cell>
        </row>
        <row r="843">
          <cell r="E843" t="str">
            <v>600-PS-0237-2025</v>
          </cell>
          <cell r="F843">
            <v>6137340</v>
          </cell>
        </row>
        <row r="844">
          <cell r="E844" t="str">
            <v>600-PS-0238-2025</v>
          </cell>
          <cell r="F844">
            <v>6137340</v>
          </cell>
        </row>
        <row r="845">
          <cell r="E845" t="str">
            <v>600-PS-0239-2025</v>
          </cell>
          <cell r="F845">
            <v>5625895</v>
          </cell>
        </row>
        <row r="846">
          <cell r="E846" t="str">
            <v>600-PS-0240-2025</v>
          </cell>
          <cell r="F846">
            <v>5625895</v>
          </cell>
        </row>
        <row r="847">
          <cell r="E847" t="str">
            <v>600-PS-0241-2025</v>
          </cell>
          <cell r="F847">
            <v>5625895</v>
          </cell>
        </row>
        <row r="848">
          <cell r="E848" t="str">
            <v>600-PS-0242-2025</v>
          </cell>
          <cell r="F848">
            <v>6137340</v>
          </cell>
        </row>
        <row r="849">
          <cell r="E849" t="str">
            <v>600-PS-0243-2025</v>
          </cell>
          <cell r="F849">
            <v>6137340</v>
          </cell>
        </row>
        <row r="850">
          <cell r="E850" t="str">
            <v>600-PS-0244-2025</v>
          </cell>
          <cell r="F850">
            <v>5625895</v>
          </cell>
        </row>
        <row r="851">
          <cell r="E851" t="str">
            <v>600-PS-0245-2025</v>
          </cell>
          <cell r="F851">
            <v>6137340</v>
          </cell>
        </row>
        <row r="852">
          <cell r="E852" t="str">
            <v>600-PS-0246-2025</v>
          </cell>
          <cell r="F852">
            <v>6137340</v>
          </cell>
        </row>
        <row r="853">
          <cell r="E853" t="str">
            <v>600-PS-0247-2025</v>
          </cell>
          <cell r="F853">
            <v>6137340</v>
          </cell>
        </row>
        <row r="854">
          <cell r="E854" t="str">
            <v>600-PS-0248-2025</v>
          </cell>
          <cell r="F854">
            <v>6137340</v>
          </cell>
        </row>
        <row r="855">
          <cell r="E855" t="str">
            <v>600-PS-0249-2025</v>
          </cell>
          <cell r="F855">
            <v>6137340</v>
          </cell>
        </row>
        <row r="856">
          <cell r="E856" t="str">
            <v>600-PS-0250-2025</v>
          </cell>
          <cell r="F856">
            <v>6137340</v>
          </cell>
        </row>
        <row r="857">
          <cell r="E857" t="str">
            <v>600-PS-0251-2025</v>
          </cell>
          <cell r="F857">
            <v>6137340</v>
          </cell>
        </row>
        <row r="858">
          <cell r="E858" t="str">
            <v>600-PS-0252-2025</v>
          </cell>
          <cell r="F858">
            <v>5625895</v>
          </cell>
        </row>
        <row r="859">
          <cell r="E859" t="str">
            <v>600-PS-0253-2025</v>
          </cell>
          <cell r="F859">
            <v>6137340</v>
          </cell>
        </row>
        <row r="860">
          <cell r="E860" t="str">
            <v>600-PS-0254-2025</v>
          </cell>
          <cell r="F860">
            <v>6137340</v>
          </cell>
        </row>
        <row r="861">
          <cell r="E861" t="str">
            <v>600-PS-0255-2025</v>
          </cell>
          <cell r="F861">
            <v>6137340</v>
          </cell>
        </row>
        <row r="862">
          <cell r="E862" t="str">
            <v>600-PS-0256-2025</v>
          </cell>
          <cell r="F862">
            <v>6137340</v>
          </cell>
        </row>
        <row r="863">
          <cell r="E863" t="str">
            <v>600-PS-0257-2025</v>
          </cell>
          <cell r="F863">
            <v>7801698</v>
          </cell>
        </row>
        <row r="864">
          <cell r="E864" t="str">
            <v>600-PS-0258-2025</v>
          </cell>
          <cell r="F864">
            <v>6137340</v>
          </cell>
        </row>
        <row r="865">
          <cell r="E865" t="str">
            <v>600-PS-0259-2025</v>
          </cell>
          <cell r="F865">
            <v>9358416</v>
          </cell>
        </row>
        <row r="866">
          <cell r="E866" t="str">
            <v>600-PS-0260-2025</v>
          </cell>
          <cell r="F866">
            <v>7801698</v>
          </cell>
        </row>
        <row r="867">
          <cell r="E867" t="str">
            <v>600-PS-0261-2025</v>
          </cell>
          <cell r="F867">
            <v>7801698</v>
          </cell>
        </row>
        <row r="868">
          <cell r="E868" t="str">
            <v>600-PS-0262-2025</v>
          </cell>
          <cell r="F868">
            <v>7801698</v>
          </cell>
        </row>
        <row r="869">
          <cell r="E869" t="str">
            <v>600-PS-0263-2025</v>
          </cell>
          <cell r="F869">
            <v>7801698</v>
          </cell>
        </row>
        <row r="870">
          <cell r="E870" t="str">
            <v>600-PS-0264-2025</v>
          </cell>
          <cell r="F870">
            <v>7801698</v>
          </cell>
        </row>
        <row r="871">
          <cell r="E871" t="str">
            <v>600-PS-0266-2025</v>
          </cell>
          <cell r="F871">
            <v>6137340</v>
          </cell>
        </row>
        <row r="872">
          <cell r="E872" t="str">
            <v>600-PS-0268-2025</v>
          </cell>
          <cell r="F872">
            <v>6137340</v>
          </cell>
        </row>
        <row r="873">
          <cell r="E873" t="str">
            <v>600-PS-0269-2025</v>
          </cell>
          <cell r="F873">
            <v>6137340</v>
          </cell>
        </row>
        <row r="874">
          <cell r="E874" t="str">
            <v>600-PS-0271-2025</v>
          </cell>
          <cell r="F874">
            <v>6137340</v>
          </cell>
        </row>
        <row r="875">
          <cell r="E875" t="str">
            <v>600-PS-0272-2025</v>
          </cell>
          <cell r="F875">
            <v>6137340</v>
          </cell>
        </row>
        <row r="876">
          <cell r="E876" t="str">
            <v>600-PS-0275-2025</v>
          </cell>
          <cell r="F876">
            <v>6137340</v>
          </cell>
        </row>
        <row r="877">
          <cell r="E877" t="str">
            <v>600-PS-0276-2025</v>
          </cell>
          <cell r="F877">
            <v>7801698</v>
          </cell>
        </row>
        <row r="878">
          <cell r="E878" t="str">
            <v>600-PS-0278-2025</v>
          </cell>
          <cell r="F878">
            <v>8321562</v>
          </cell>
        </row>
        <row r="879">
          <cell r="E879" t="str">
            <v>600-PS-0280-2025</v>
          </cell>
          <cell r="F879">
            <v>6137340</v>
          </cell>
        </row>
        <row r="880">
          <cell r="E880" t="str">
            <v>600-PS-0282-2025</v>
          </cell>
          <cell r="F880">
            <v>5625895</v>
          </cell>
        </row>
        <row r="881">
          <cell r="E881" t="str">
            <v>600-PS-0284-2025</v>
          </cell>
          <cell r="F881">
            <v>5625895</v>
          </cell>
        </row>
        <row r="882">
          <cell r="E882" t="str">
            <v>600-PS-0285-2025</v>
          </cell>
          <cell r="F882">
            <v>7628099</v>
          </cell>
        </row>
        <row r="883">
          <cell r="E883" t="str">
            <v>600-PS-0287-2025</v>
          </cell>
          <cell r="F883">
            <v>7628099</v>
          </cell>
        </row>
        <row r="884">
          <cell r="E884" t="str">
            <v>600-PS-0289-2025</v>
          </cell>
          <cell r="F884">
            <v>7628099</v>
          </cell>
        </row>
        <row r="885">
          <cell r="E885" t="str">
            <v>600-PS-0290-2025</v>
          </cell>
          <cell r="F885">
            <v>7628099</v>
          </cell>
        </row>
        <row r="886">
          <cell r="E886" t="str">
            <v>600-PS-0291-2025</v>
          </cell>
          <cell r="F886">
            <v>6137340</v>
          </cell>
        </row>
        <row r="887">
          <cell r="E887" t="str">
            <v>600-PS-0292-2025</v>
          </cell>
          <cell r="F887">
            <v>5625895</v>
          </cell>
        </row>
        <row r="888">
          <cell r="E888" t="str">
            <v>600-PS-0293-2025</v>
          </cell>
          <cell r="F888">
            <v>5625895</v>
          </cell>
        </row>
        <row r="889">
          <cell r="E889" t="str">
            <v>600-PS-0300-2025</v>
          </cell>
          <cell r="F889">
            <v>6137340</v>
          </cell>
        </row>
        <row r="890">
          <cell r="E890" t="str">
            <v>600-PS-0302-2025</v>
          </cell>
          <cell r="F890">
            <v>5851274</v>
          </cell>
        </row>
        <row r="891">
          <cell r="E891" t="str">
            <v>600-PS-0304-2025</v>
          </cell>
          <cell r="F891">
            <v>8321562</v>
          </cell>
        </row>
        <row r="892">
          <cell r="E892" t="str">
            <v>600-PS-0306-2025</v>
          </cell>
          <cell r="F892">
            <v>7628099</v>
          </cell>
        </row>
        <row r="893">
          <cell r="E893" t="str">
            <v>600-PS-0307-2025</v>
          </cell>
          <cell r="F893">
            <v>8578552</v>
          </cell>
        </row>
        <row r="894">
          <cell r="E894" t="str">
            <v>600-PS-0309-2025</v>
          </cell>
          <cell r="F894">
            <v>6137340</v>
          </cell>
        </row>
        <row r="895">
          <cell r="E895" t="str">
            <v>600-PS-0851-2025</v>
          </cell>
          <cell r="F895">
            <v>6137340</v>
          </cell>
        </row>
        <row r="896">
          <cell r="E896" t="str">
            <v>600-PS-1027-2025</v>
          </cell>
          <cell r="F896">
            <v>5114450</v>
          </cell>
        </row>
        <row r="897">
          <cell r="E897" t="str">
            <v>600-PS-1028-2025</v>
          </cell>
          <cell r="F897">
            <v>5114450</v>
          </cell>
        </row>
        <row r="898">
          <cell r="E898" t="str">
            <v>600-PS-1029-2025</v>
          </cell>
          <cell r="F898">
            <v>5114450</v>
          </cell>
        </row>
        <row r="899">
          <cell r="E899" t="str">
            <v>600-PS-1030-2025</v>
          </cell>
          <cell r="F899">
            <v>3068670</v>
          </cell>
        </row>
        <row r="900">
          <cell r="E900" t="str">
            <v>600-PS-1031-2025</v>
          </cell>
          <cell r="F900">
            <v>13205895</v>
          </cell>
        </row>
        <row r="901">
          <cell r="E901" t="str">
            <v>600-PS-1060-2025</v>
          </cell>
          <cell r="F901">
            <v>5547708</v>
          </cell>
        </row>
        <row r="902">
          <cell r="E902" t="str">
            <v>600-PS-1061-2025</v>
          </cell>
          <cell r="F902">
            <v>4091560</v>
          </cell>
        </row>
        <row r="903">
          <cell r="E903" t="str">
            <v>600-PS-1062-2025</v>
          </cell>
          <cell r="F903">
            <v>6501415</v>
          </cell>
        </row>
        <row r="904">
          <cell r="E904" t="str">
            <v>600-PS-1063-2025</v>
          </cell>
          <cell r="F904">
            <v>7798680</v>
          </cell>
        </row>
        <row r="905">
          <cell r="E905" t="str">
            <v>600-PS-1064-2025</v>
          </cell>
          <cell r="F905">
            <v>5114450</v>
          </cell>
        </row>
        <row r="906">
          <cell r="E906" t="str">
            <v>600-PS-1065-2025</v>
          </cell>
          <cell r="F906">
            <v>5114450</v>
          </cell>
        </row>
        <row r="907">
          <cell r="E907" t="str">
            <v>600-PS-1066-2025</v>
          </cell>
          <cell r="F907">
            <v>5114450</v>
          </cell>
        </row>
        <row r="908">
          <cell r="E908" t="str">
            <v>600-PS-1278-2025</v>
          </cell>
          <cell r="F908">
            <v>3068670</v>
          </cell>
        </row>
        <row r="909">
          <cell r="E909" t="str">
            <v>600-PS-1278-2025 - OTROSÍ No. 1</v>
          </cell>
          <cell r="F909">
            <v>2045780</v>
          </cell>
        </row>
        <row r="910">
          <cell r="E910" t="str">
            <v>600-PS-1279-2025</v>
          </cell>
          <cell r="F910">
            <v>3068670</v>
          </cell>
        </row>
        <row r="911">
          <cell r="E911" t="str">
            <v>600-PS-1279-2025 - OTROSÍ No. 1</v>
          </cell>
          <cell r="F911">
            <v>2045782</v>
          </cell>
        </row>
        <row r="912">
          <cell r="E912" t="str">
            <v>600-PS-1312-2025</v>
          </cell>
          <cell r="F912">
            <v>5114450</v>
          </cell>
        </row>
        <row r="913">
          <cell r="E913" t="str">
            <v>600-PS-1313-2025</v>
          </cell>
          <cell r="F913">
            <v>2720052</v>
          </cell>
        </row>
        <row r="914">
          <cell r="E914" t="str">
            <v>600-PS-1338-2025</v>
          </cell>
          <cell r="F914">
            <v>2865920</v>
          </cell>
        </row>
        <row r="915">
          <cell r="E915" t="str">
            <v>600-PS-1340-2025</v>
          </cell>
          <cell r="F915">
            <v>7798680</v>
          </cell>
        </row>
        <row r="916">
          <cell r="E916" t="str">
            <v>600-PS-1341-2025</v>
          </cell>
          <cell r="F916">
            <v>5114450</v>
          </cell>
        </row>
        <row r="917">
          <cell r="E917" t="str">
            <v>600-PS-1342-2025</v>
          </cell>
          <cell r="F917">
            <v>5114450</v>
          </cell>
        </row>
        <row r="918">
          <cell r="E918" t="str">
            <v>600-PS-1352-2025</v>
          </cell>
          <cell r="F918">
            <v>4091560</v>
          </cell>
        </row>
        <row r="919">
          <cell r="E919" t="str">
            <v>600-PS-1353-2025</v>
          </cell>
          <cell r="F919">
            <v>4298880</v>
          </cell>
        </row>
        <row r="920">
          <cell r="E920" t="str">
            <v>600-PS-1353-2025 - OTROSÍ No. 1</v>
          </cell>
          <cell r="F920">
            <v>2865920</v>
          </cell>
        </row>
        <row r="921">
          <cell r="E921" t="str">
            <v>600-PS-1354-2025</v>
          </cell>
          <cell r="F921">
            <v>7164800</v>
          </cell>
        </row>
        <row r="922">
          <cell r="E922" t="str">
            <v>600-PS-1355-2025</v>
          </cell>
          <cell r="F922">
            <v>7164800</v>
          </cell>
        </row>
        <row r="923">
          <cell r="E923" t="str">
            <v>600-PS-1356-2025</v>
          </cell>
          <cell r="F923">
            <v>3900849</v>
          </cell>
        </row>
        <row r="924">
          <cell r="E924" t="str">
            <v>600-PS-1357-2025</v>
          </cell>
          <cell r="F924">
            <v>3068670</v>
          </cell>
        </row>
        <row r="925">
          <cell r="E925" t="str">
            <v>600-PS-1357-2025 - OTROSÍ No. 1</v>
          </cell>
          <cell r="F925">
            <v>2045780</v>
          </cell>
        </row>
        <row r="926">
          <cell r="E926" t="str">
            <v>600-PS-1358-2025</v>
          </cell>
          <cell r="F926">
            <v>5114450</v>
          </cell>
        </row>
        <row r="927">
          <cell r="E927" t="str">
            <v>600-PS-1359-2025</v>
          </cell>
          <cell r="F927">
            <v>5114450</v>
          </cell>
        </row>
        <row r="928">
          <cell r="E928" t="str">
            <v>600-PS-1360-2025</v>
          </cell>
          <cell r="F928">
            <v>5243940</v>
          </cell>
        </row>
        <row r="929">
          <cell r="E929" t="str">
            <v>600-PS-1360-2025 - OTROSÍ No. 1</v>
          </cell>
          <cell r="F929">
            <v>3495960</v>
          </cell>
        </row>
        <row r="930">
          <cell r="E930" t="str">
            <v>600-PS-1361-2025</v>
          </cell>
          <cell r="F930">
            <v>6448320</v>
          </cell>
        </row>
        <row r="931">
          <cell r="E931" t="str">
            <v>600-PS-1369-2025</v>
          </cell>
          <cell r="F931">
            <v>3442623</v>
          </cell>
        </row>
        <row r="932">
          <cell r="E932" t="str">
            <v>600-PS-1370-2025</v>
          </cell>
          <cell r="F932">
            <v>3068670</v>
          </cell>
        </row>
        <row r="933">
          <cell r="E933" t="str">
            <v>600-PS-1371-2025</v>
          </cell>
          <cell r="F933">
            <v>4603005</v>
          </cell>
        </row>
        <row r="934">
          <cell r="E934" t="str">
            <v>600-PS-1379-2025</v>
          </cell>
          <cell r="F934">
            <v>6501415</v>
          </cell>
        </row>
        <row r="935">
          <cell r="E935" t="str">
            <v>600-PS-1380-2025</v>
          </cell>
          <cell r="F935">
            <v>7798680</v>
          </cell>
        </row>
        <row r="936">
          <cell r="E936" t="str">
            <v>600-PS-1381-2025</v>
          </cell>
          <cell r="F936">
            <v>5114450</v>
          </cell>
        </row>
        <row r="937">
          <cell r="E937" t="str">
            <v>600-PS-1382-2025</v>
          </cell>
          <cell r="F937">
            <v>5737700</v>
          </cell>
        </row>
        <row r="938">
          <cell r="E938" t="str">
            <v>600-PS-1410-2025</v>
          </cell>
          <cell r="F938">
            <v>3068670</v>
          </cell>
        </row>
        <row r="939">
          <cell r="E939" t="str">
            <v>600-PS-1411-2025</v>
          </cell>
          <cell r="F939">
            <v>3068670</v>
          </cell>
        </row>
        <row r="940">
          <cell r="E940" t="str">
            <v>600-PS-1531-2025</v>
          </cell>
          <cell r="F940">
            <v>3068674</v>
          </cell>
        </row>
        <row r="941">
          <cell r="E941" t="str">
            <v>600-PS-1532-2025</v>
          </cell>
          <cell r="F941">
            <v>3068674</v>
          </cell>
        </row>
        <row r="942">
          <cell r="E942" t="str">
            <v>600-PS-1532-2025 - OTROSÍ No. 1</v>
          </cell>
          <cell r="F942">
            <v>511445</v>
          </cell>
        </row>
        <row r="943">
          <cell r="E943" t="str">
            <v>600-PS-1762-2025</v>
          </cell>
          <cell r="F943">
            <v>3068670</v>
          </cell>
        </row>
        <row r="944">
          <cell r="E944" t="str">
            <v>600-PS-1766-2025</v>
          </cell>
          <cell r="F944">
            <v>3068670</v>
          </cell>
        </row>
        <row r="945">
          <cell r="E945" t="str">
            <v>600-PS-1767-2025</v>
          </cell>
          <cell r="F945">
            <v>3068670</v>
          </cell>
        </row>
        <row r="946">
          <cell r="E946" t="str">
            <v>600-PS-1784-2025</v>
          </cell>
          <cell r="F946">
            <v>4679211</v>
          </cell>
        </row>
        <row r="947">
          <cell r="E947" t="str">
            <v>600-PS-1785-2025</v>
          </cell>
          <cell r="F947">
            <v>3900846</v>
          </cell>
        </row>
        <row r="948">
          <cell r="E948" t="str">
            <v>600-PS-1937-2025</v>
          </cell>
          <cell r="F948">
            <v>1022890</v>
          </cell>
        </row>
        <row r="949">
          <cell r="E949" t="str">
            <v>600-PS-1938-2025</v>
          </cell>
          <cell r="F949">
            <v>1022890</v>
          </cell>
        </row>
        <row r="950">
          <cell r="E950" t="str">
            <v>600-PS-2071-2025</v>
          </cell>
          <cell r="F950">
            <v>2045780</v>
          </cell>
        </row>
        <row r="951">
          <cell r="E951" t="str">
            <v>600-PS-2441-2025</v>
          </cell>
          <cell r="F951">
            <v>779867</v>
          </cell>
        </row>
        <row r="952">
          <cell r="E952" t="str">
            <v>600-PS-2588-2025</v>
          </cell>
          <cell r="F952">
            <v>1300283</v>
          </cell>
        </row>
        <row r="953">
          <cell r="E953" t="str">
            <v>600-PS-2589-2025</v>
          </cell>
          <cell r="F953">
            <v>2045780</v>
          </cell>
        </row>
        <row r="954">
          <cell r="E954" t="str">
            <v>600-PS-2761-2025</v>
          </cell>
          <cell r="F954">
            <v>2045780</v>
          </cell>
        </row>
        <row r="955">
          <cell r="E955" t="str">
            <v>600-PS-2786-2025</v>
          </cell>
          <cell r="F955">
            <v>0</v>
          </cell>
        </row>
        <row r="956">
          <cell r="E956" t="str">
            <v>600-PS-2792-2025</v>
          </cell>
          <cell r="F956">
            <v>1022890</v>
          </cell>
        </row>
        <row r="957">
          <cell r="E957" t="str">
            <v>600-PS-2793-2025</v>
          </cell>
          <cell r="F957">
            <v>1432960</v>
          </cell>
        </row>
        <row r="958">
          <cell r="E958" t="str">
            <v>600-PS-2821-2025</v>
          </cell>
          <cell r="F958">
            <v>777159</v>
          </cell>
        </row>
        <row r="959">
          <cell r="E959" t="str">
            <v>600-PS-2822-2025</v>
          </cell>
          <cell r="F959">
            <v>0</v>
          </cell>
        </row>
        <row r="960">
          <cell r="E960" t="str">
            <v>600-PS-2974-2025</v>
          </cell>
          <cell r="F960">
            <v>0</v>
          </cell>
        </row>
        <row r="961">
          <cell r="E961" t="str">
            <v>600-PS-3574-2024</v>
          </cell>
          <cell r="F961">
            <v>1574224572</v>
          </cell>
        </row>
        <row r="962">
          <cell r="E962" t="str">
            <v>600-PS-4309-2023</v>
          </cell>
          <cell r="F962">
            <v>375030009</v>
          </cell>
        </row>
        <row r="963">
          <cell r="E963" t="str">
            <v>600-PS-4309-2023 - OTROSÍ No. 1</v>
          </cell>
          <cell r="F963">
            <v>0</v>
          </cell>
        </row>
        <row r="964">
          <cell r="E964" t="str">
            <v>600-PS-4312-2023</v>
          </cell>
          <cell r="F964">
            <v>3546164603</v>
          </cell>
        </row>
        <row r="965">
          <cell r="E965" t="str">
            <v>600-PS-4312-2023 - OTROSÍ No. 2</v>
          </cell>
          <cell r="F965">
            <v>1446027135</v>
          </cell>
        </row>
        <row r="966">
          <cell r="E966" t="str">
            <v>800-CCE-1839-2024</v>
          </cell>
          <cell r="F966">
            <v>156741713</v>
          </cell>
        </row>
        <row r="967">
          <cell r="E967" t="str">
            <v>800-CCE-1960-2024</v>
          </cell>
          <cell r="F967">
            <v>1779214208</v>
          </cell>
        </row>
        <row r="968">
          <cell r="E968" t="str">
            <v>800-CCE-1960-2024 - OTROSÍ No. 3</v>
          </cell>
          <cell r="F968">
            <v>345609191</v>
          </cell>
        </row>
        <row r="969">
          <cell r="E969" t="str">
            <v>800-CCE-2396-2025</v>
          </cell>
          <cell r="F969">
            <v>0</v>
          </cell>
        </row>
        <row r="970">
          <cell r="E970" t="str">
            <v>800-CCE-2402-2025</v>
          </cell>
          <cell r="F970">
            <v>0</v>
          </cell>
        </row>
        <row r="971">
          <cell r="E971" t="str">
            <v>800-CCE-2439-2025</v>
          </cell>
          <cell r="F971">
            <v>0</v>
          </cell>
        </row>
        <row r="972">
          <cell r="E972" t="str">
            <v>800-CDA-001-2025</v>
          </cell>
          <cell r="F972">
            <v>8113950</v>
          </cell>
        </row>
        <row r="973">
          <cell r="E973" t="str">
            <v>800-CDA-002-2025</v>
          </cell>
          <cell r="F973">
            <v>8113950</v>
          </cell>
        </row>
        <row r="974">
          <cell r="E974" t="str">
            <v>800-CDA-003-2025</v>
          </cell>
          <cell r="F974">
            <v>8113950</v>
          </cell>
        </row>
        <row r="975">
          <cell r="E975" t="str">
            <v>800-CDA-013-2025</v>
          </cell>
          <cell r="F975">
            <v>4946662</v>
          </cell>
        </row>
        <row r="976">
          <cell r="E976" t="str">
            <v>800-CDA-014-2025</v>
          </cell>
          <cell r="F976">
            <v>4946662</v>
          </cell>
        </row>
        <row r="977">
          <cell r="E977" t="str">
            <v>800-CDA-015-2025</v>
          </cell>
          <cell r="F977">
            <v>4946662</v>
          </cell>
        </row>
        <row r="978">
          <cell r="E978" t="str">
            <v>800-CDA-016-2025</v>
          </cell>
          <cell r="F978">
            <v>6595550</v>
          </cell>
        </row>
        <row r="979">
          <cell r="E979" t="str">
            <v>800-CDA-017-2025</v>
          </cell>
          <cell r="F979">
            <v>6595550</v>
          </cell>
        </row>
        <row r="980">
          <cell r="E980" t="str">
            <v>800-CDA-022-2025</v>
          </cell>
          <cell r="F980">
            <v>2965625</v>
          </cell>
        </row>
        <row r="981">
          <cell r="E981" t="str">
            <v>800-CDA-023-2025</v>
          </cell>
          <cell r="F981">
            <v>2965625</v>
          </cell>
        </row>
        <row r="982">
          <cell r="E982" t="str">
            <v>800-CDA-024-2025</v>
          </cell>
          <cell r="F982">
            <v>3914625</v>
          </cell>
        </row>
        <row r="983">
          <cell r="E983" t="str">
            <v>800-CDA-025-2025</v>
          </cell>
          <cell r="F983">
            <v>2965625</v>
          </cell>
        </row>
        <row r="984">
          <cell r="E984" t="str">
            <v>800-CDA-026-2025</v>
          </cell>
          <cell r="F984">
            <v>5219500</v>
          </cell>
        </row>
        <row r="985">
          <cell r="E985" t="str">
            <v>800-CDA-032-2024</v>
          </cell>
          <cell r="F985">
            <v>3950213</v>
          </cell>
        </row>
        <row r="986">
          <cell r="E986" t="str">
            <v>800-CDA-034-2024</v>
          </cell>
          <cell r="F986">
            <v>3950213</v>
          </cell>
        </row>
        <row r="987">
          <cell r="E987" t="str">
            <v>800-CDA-045-2025</v>
          </cell>
          <cell r="F987">
            <v>2348775</v>
          </cell>
        </row>
        <row r="988">
          <cell r="E988" t="str">
            <v>800-CDA-046-2025</v>
          </cell>
          <cell r="F988">
            <v>2989350</v>
          </cell>
        </row>
        <row r="989">
          <cell r="E989" t="str">
            <v>800-CDA-047-2025</v>
          </cell>
          <cell r="F989">
            <v>2348775</v>
          </cell>
        </row>
        <row r="990">
          <cell r="E990" t="str">
            <v>800-CDA-052-2024</v>
          </cell>
          <cell r="F990">
            <v>3131700</v>
          </cell>
        </row>
        <row r="991">
          <cell r="E991" t="str">
            <v>800-CDA-063-2025</v>
          </cell>
          <cell r="F991">
            <v>1162525</v>
          </cell>
        </row>
        <row r="992">
          <cell r="E992" t="str">
            <v>800-CDA-064-2025</v>
          </cell>
          <cell r="F992">
            <v>1743787</v>
          </cell>
        </row>
        <row r="993">
          <cell r="E993" t="str">
            <v>800-CDA-065-2025</v>
          </cell>
          <cell r="F993">
            <v>1743787</v>
          </cell>
        </row>
        <row r="994">
          <cell r="E994" t="str">
            <v>800-CDA-066-2025</v>
          </cell>
          <cell r="F994">
            <v>1209975</v>
          </cell>
        </row>
        <row r="995">
          <cell r="E995" t="str">
            <v>800-CDA-067-2025</v>
          </cell>
          <cell r="F995">
            <v>2325050</v>
          </cell>
        </row>
        <row r="996">
          <cell r="E996" t="str">
            <v>800-CDA-068-2025</v>
          </cell>
          <cell r="F996">
            <v>1209975</v>
          </cell>
        </row>
        <row r="997">
          <cell r="E997" t="str">
            <v>800-CDA-069-2025</v>
          </cell>
          <cell r="F997">
            <v>1209975</v>
          </cell>
        </row>
        <row r="998">
          <cell r="E998" t="str">
            <v>800-CDA-070-2025</v>
          </cell>
          <cell r="F998">
            <v>2325050</v>
          </cell>
        </row>
        <row r="999">
          <cell r="E999" t="str">
            <v>800-CDA-071-2025</v>
          </cell>
          <cell r="F999">
            <v>2182700</v>
          </cell>
        </row>
        <row r="1000">
          <cell r="E1000" t="str">
            <v>800-CDA-072-2025</v>
          </cell>
          <cell r="F1000">
            <v>2325050</v>
          </cell>
        </row>
        <row r="1001">
          <cell r="E1001" t="str">
            <v>800-CDA-073-2024</v>
          </cell>
          <cell r="F1001">
            <v>4270500</v>
          </cell>
        </row>
        <row r="1002">
          <cell r="E1002" t="str">
            <v>800-CDA-075-2024</v>
          </cell>
          <cell r="F1002">
            <v>2293200</v>
          </cell>
        </row>
        <row r="1003">
          <cell r="E1003" t="str">
            <v>800-CDA-075-2024 - OTROSÍ No. 2</v>
          </cell>
          <cell r="F1003">
            <v>553800</v>
          </cell>
        </row>
        <row r="1004">
          <cell r="E1004" t="str">
            <v>800-CDA-079-2025</v>
          </cell>
          <cell r="F1004">
            <v>960863</v>
          </cell>
        </row>
        <row r="1005">
          <cell r="E1005" t="str">
            <v>800-CDA-080-2025</v>
          </cell>
          <cell r="F1005">
            <v>960863</v>
          </cell>
        </row>
        <row r="1006">
          <cell r="E1006" t="str">
            <v>800-CDA-085-2025</v>
          </cell>
          <cell r="F1006">
            <v>949000</v>
          </cell>
        </row>
        <row r="1007">
          <cell r="E1007" t="str">
            <v>800-CDA-086-2025</v>
          </cell>
          <cell r="F1007">
            <v>711750</v>
          </cell>
        </row>
        <row r="1008">
          <cell r="E1008" t="str">
            <v>800-CDA-087-2025</v>
          </cell>
          <cell r="F1008">
            <v>949000</v>
          </cell>
        </row>
        <row r="1009">
          <cell r="E1009" t="str">
            <v>800-CDA-088-2024</v>
          </cell>
          <cell r="F1009">
            <v>1779375</v>
          </cell>
        </row>
        <row r="1010">
          <cell r="E1010" t="str">
            <v>800-CDA-088-2025</v>
          </cell>
          <cell r="F1010">
            <v>474500</v>
          </cell>
        </row>
        <row r="1011">
          <cell r="E1011" t="str">
            <v>800-CDA-089-2024</v>
          </cell>
          <cell r="F1011">
            <v>320288</v>
          </cell>
        </row>
        <row r="1012">
          <cell r="E1012" t="str">
            <v>800-CDA-089-2025</v>
          </cell>
          <cell r="F1012">
            <v>474500</v>
          </cell>
        </row>
        <row r="1013">
          <cell r="E1013" t="str">
            <v>800-CDA-090-2024</v>
          </cell>
          <cell r="F1013">
            <v>2293200</v>
          </cell>
        </row>
        <row r="1014">
          <cell r="E1014" t="str">
            <v>800-CDA-090-2024- OTROSÍ No. 2</v>
          </cell>
          <cell r="F1014">
            <v>553800</v>
          </cell>
        </row>
        <row r="1015">
          <cell r="E1015" t="str">
            <v>800-CDA-090-2025</v>
          </cell>
          <cell r="F1015">
            <v>711750</v>
          </cell>
        </row>
        <row r="1016">
          <cell r="E1016" t="str">
            <v>800-CDA-099-2024</v>
          </cell>
          <cell r="F1016">
            <v>1494675</v>
          </cell>
        </row>
        <row r="1017">
          <cell r="E1017" t="str">
            <v>800-CDA-100-2024</v>
          </cell>
          <cell r="F1017">
            <v>1494675</v>
          </cell>
        </row>
        <row r="1018">
          <cell r="E1018" t="str">
            <v>800-CDA-101-2024</v>
          </cell>
          <cell r="F1018">
            <v>1992900</v>
          </cell>
        </row>
        <row r="1019">
          <cell r="E1019" t="str">
            <v>800-CDA-102-2024</v>
          </cell>
          <cell r="F1019">
            <v>1494675</v>
          </cell>
        </row>
        <row r="1020">
          <cell r="E1020" t="str">
            <v>800-CDA-107-2024</v>
          </cell>
          <cell r="F1020">
            <v>3321500</v>
          </cell>
        </row>
        <row r="1021">
          <cell r="E1021" t="str">
            <v>800-CDA-108-2024</v>
          </cell>
          <cell r="F1021">
            <v>2491125</v>
          </cell>
        </row>
        <row r="1022">
          <cell r="E1022" t="str">
            <v>800-CDA-109-2024</v>
          </cell>
          <cell r="F1022">
            <v>2491125</v>
          </cell>
        </row>
        <row r="1023">
          <cell r="E1023" t="str">
            <v>800-CDA-110-2024</v>
          </cell>
          <cell r="F1023">
            <v>2491125</v>
          </cell>
        </row>
        <row r="1024">
          <cell r="E1024" t="str">
            <v>800-CDA-111-2024</v>
          </cell>
          <cell r="F1024">
            <v>4040400</v>
          </cell>
        </row>
        <row r="1025">
          <cell r="E1025" t="str">
            <v>800-CDA-111-2024 - OTROSÍ No. 2</v>
          </cell>
          <cell r="F1025">
            <v>1760362</v>
          </cell>
        </row>
        <row r="1026">
          <cell r="E1026" t="str">
            <v>800-CDA-112-2024</v>
          </cell>
          <cell r="F1026">
            <v>3985800</v>
          </cell>
        </row>
        <row r="1027">
          <cell r="E1027" t="str">
            <v>800-CDA-113-2024</v>
          </cell>
          <cell r="F1027">
            <v>3321500</v>
          </cell>
        </row>
        <row r="1028">
          <cell r="E1028" t="str">
            <v>800-CDA-114-2024</v>
          </cell>
          <cell r="F1028">
            <v>2491125</v>
          </cell>
        </row>
        <row r="1029">
          <cell r="E1029" t="str">
            <v>800-CDA-123-2024</v>
          </cell>
          <cell r="F1029">
            <v>4697550</v>
          </cell>
        </row>
        <row r="1030">
          <cell r="E1030" t="str">
            <v>800-CDA-124-2024</v>
          </cell>
          <cell r="F1030">
            <v>3985800</v>
          </cell>
        </row>
        <row r="1031">
          <cell r="E1031" t="str">
            <v>800-CDA-125-2024</v>
          </cell>
          <cell r="F1031">
            <v>4697550</v>
          </cell>
        </row>
        <row r="1032">
          <cell r="E1032" t="str">
            <v>800-CDA-126-2024</v>
          </cell>
          <cell r="F1032">
            <v>3523163</v>
          </cell>
        </row>
        <row r="1033">
          <cell r="E1033" t="str">
            <v>800-CDA-127-2024</v>
          </cell>
          <cell r="F1033">
            <v>5041563</v>
          </cell>
        </row>
        <row r="1034">
          <cell r="E1034" t="str">
            <v>800-CDA-127-2024 - OTROSI No. 1</v>
          </cell>
          <cell r="F1034">
            <v>0</v>
          </cell>
        </row>
        <row r="1035">
          <cell r="E1035" t="str">
            <v>800-CDA-128-2024</v>
          </cell>
          <cell r="F1035">
            <v>3523163</v>
          </cell>
        </row>
        <row r="1036">
          <cell r="E1036" t="str">
            <v>800-CDA-139-2024</v>
          </cell>
          <cell r="F1036">
            <v>6026150</v>
          </cell>
        </row>
        <row r="1037">
          <cell r="E1037" t="str">
            <v>800-CDA-140-2024</v>
          </cell>
          <cell r="F1037">
            <v>4804313</v>
          </cell>
        </row>
        <row r="1038">
          <cell r="E1038" t="str">
            <v>800-CDA-141-2024</v>
          </cell>
          <cell r="F1038">
            <v>4519612</v>
          </cell>
        </row>
        <row r="1039">
          <cell r="E1039" t="str">
            <v>800-CDA-142-2024</v>
          </cell>
          <cell r="F1039">
            <v>4519612</v>
          </cell>
        </row>
        <row r="1040">
          <cell r="E1040" t="str">
            <v>800-CDA-143-2024</v>
          </cell>
          <cell r="F1040">
            <v>6239675</v>
          </cell>
        </row>
        <row r="1041">
          <cell r="E1041" t="str">
            <v>800-CDA-144-2024</v>
          </cell>
          <cell r="F1041">
            <v>6239675</v>
          </cell>
        </row>
        <row r="1042">
          <cell r="E1042" t="str">
            <v>800-CDA-145-2024</v>
          </cell>
          <cell r="F1042">
            <v>6239675</v>
          </cell>
        </row>
        <row r="1043">
          <cell r="E1043" t="str">
            <v>800-CDA-148-2023</v>
          </cell>
          <cell r="F1043">
            <v>2313187</v>
          </cell>
        </row>
        <row r="1044">
          <cell r="E1044" t="str">
            <v>800-CDA-148-2023 - OTROSÍ No. 2</v>
          </cell>
          <cell r="F1044">
            <v>106763</v>
          </cell>
        </row>
        <row r="1045">
          <cell r="E1045" t="str">
            <v>800-CDA-149-2024</v>
          </cell>
          <cell r="F1045">
            <v>5694000</v>
          </cell>
        </row>
        <row r="1046">
          <cell r="E1046" t="str">
            <v>800-CDA-150-2024</v>
          </cell>
          <cell r="F1046">
            <v>5480475</v>
          </cell>
        </row>
        <row r="1047">
          <cell r="E1047" t="str">
            <v>800-CIA-2961-2024</v>
          </cell>
          <cell r="F1047">
            <v>29948731</v>
          </cell>
        </row>
        <row r="1048">
          <cell r="E1048" t="str">
            <v>800-CM-1559-2025</v>
          </cell>
          <cell r="F1048">
            <v>0</v>
          </cell>
        </row>
        <row r="1049">
          <cell r="E1049" t="str">
            <v>800-CM-2276-2025</v>
          </cell>
          <cell r="F1049">
            <v>0</v>
          </cell>
        </row>
        <row r="1050">
          <cell r="E1050" t="str">
            <v>800-CM-3157-2024</v>
          </cell>
          <cell r="F1050">
            <v>7781765</v>
          </cell>
        </row>
        <row r="1051">
          <cell r="E1051" t="str">
            <v>800-CO-2526-2025</v>
          </cell>
          <cell r="F1051">
            <v>0</v>
          </cell>
        </row>
        <row r="1052">
          <cell r="E1052" t="str">
            <v>800-CS-1620-2024</v>
          </cell>
          <cell r="F1052">
            <v>17967772</v>
          </cell>
        </row>
        <row r="1053">
          <cell r="E1053" t="str">
            <v>800-CS-1620-2024 - OTROSÍ No. 3</v>
          </cell>
          <cell r="F1053">
            <v>26296632</v>
          </cell>
        </row>
        <row r="1054">
          <cell r="E1054" t="str">
            <v>800-CS-2440-2025</v>
          </cell>
          <cell r="F1054">
            <v>16777572</v>
          </cell>
        </row>
        <row r="1055">
          <cell r="E1055" t="str">
            <v>800-CS-2806-2025</v>
          </cell>
          <cell r="F1055">
            <v>0</v>
          </cell>
        </row>
        <row r="1056">
          <cell r="E1056" t="str">
            <v>800-GA-0055-2025</v>
          </cell>
          <cell r="F1056">
            <v>276200</v>
          </cell>
        </row>
        <row r="1057">
          <cell r="E1057" t="str">
            <v>800-GA-0056-2025</v>
          </cell>
          <cell r="F1057">
            <v>120200</v>
          </cell>
        </row>
        <row r="1058">
          <cell r="E1058" t="str">
            <v>800-GA-0057-2025</v>
          </cell>
          <cell r="F1058">
            <v>178500</v>
          </cell>
        </row>
        <row r="1059">
          <cell r="E1059" t="str">
            <v>800-GA-0058-2025</v>
          </cell>
          <cell r="F1059">
            <v>69100</v>
          </cell>
        </row>
        <row r="1060">
          <cell r="E1060" t="str">
            <v>800-GA-268-2025</v>
          </cell>
          <cell r="F1060">
            <v>2900</v>
          </cell>
        </row>
        <row r="1061">
          <cell r="E1061" t="str">
            <v>800-GA-270-2025</v>
          </cell>
          <cell r="F1061">
            <v>1900</v>
          </cell>
        </row>
        <row r="1062">
          <cell r="E1062" t="str">
            <v>800-GA-340-2025</v>
          </cell>
          <cell r="F1062">
            <v>0</v>
          </cell>
        </row>
        <row r="1063">
          <cell r="E1063" t="str">
            <v>800-GA-342-2025</v>
          </cell>
          <cell r="F1063">
            <v>0</v>
          </cell>
        </row>
        <row r="1064">
          <cell r="E1064" t="str">
            <v>800-GA-354-2025</v>
          </cell>
          <cell r="F1064">
            <v>216200</v>
          </cell>
        </row>
        <row r="1065">
          <cell r="E1065" t="str">
            <v>800-GA-355-2025</v>
          </cell>
          <cell r="F1065">
            <v>1030200</v>
          </cell>
        </row>
        <row r="1066">
          <cell r="E1066" t="str">
            <v>800-GAGH-431-2025</v>
          </cell>
          <cell r="F1066">
            <v>0</v>
          </cell>
        </row>
        <row r="1067">
          <cell r="E1067" t="str">
            <v>800-GAGHA-131-2025</v>
          </cell>
          <cell r="F1067">
            <v>654500</v>
          </cell>
        </row>
        <row r="1068">
          <cell r="E1068" t="str">
            <v>800-PS-1071-2025</v>
          </cell>
          <cell r="F1068">
            <v>12629000</v>
          </cell>
        </row>
        <row r="1069">
          <cell r="E1069" t="str">
            <v>800-PS-1394-2021 - OTROSÍ No. 10</v>
          </cell>
          <cell r="F1069">
            <v>0</v>
          </cell>
        </row>
        <row r="1070">
          <cell r="E1070" t="str">
            <v>800-PS-1394-2021 - OTROSÍ No. 11</v>
          </cell>
          <cell r="F1070">
            <v>0</v>
          </cell>
        </row>
        <row r="1071">
          <cell r="E1071" t="str">
            <v>800-PS-1394-2021 OTROSI No. 10</v>
          </cell>
          <cell r="F1071">
            <v>319418882</v>
          </cell>
        </row>
        <row r="1072">
          <cell r="E1072" t="str">
            <v>800-PS-1534-2025</v>
          </cell>
          <cell r="F1072">
            <v>0</v>
          </cell>
        </row>
        <row r="1073">
          <cell r="E1073" t="str">
            <v>800-PS-1573-2024</v>
          </cell>
          <cell r="F1073">
            <v>32007299</v>
          </cell>
        </row>
        <row r="1074">
          <cell r="E1074" t="str">
            <v>800-PS-1833-2025</v>
          </cell>
          <cell r="F1074">
            <v>0</v>
          </cell>
        </row>
        <row r="1075">
          <cell r="E1075" t="str">
            <v>800-PS-3037-2024</v>
          </cell>
          <cell r="F1075">
            <v>4352543665</v>
          </cell>
        </row>
        <row r="1076">
          <cell r="E1076" t="str">
            <v>800-PS-4406-2023</v>
          </cell>
          <cell r="F1076">
            <v>1938939385</v>
          </cell>
        </row>
        <row r="1077">
          <cell r="E1077" t="str">
            <v>800-PS-4515-2023</v>
          </cell>
          <cell r="F1077">
            <v>911535918</v>
          </cell>
        </row>
        <row r="1078">
          <cell r="E1078" t="str">
            <v>850-CCE-2944-2025</v>
          </cell>
          <cell r="F1078">
            <v>0</v>
          </cell>
        </row>
        <row r="1079">
          <cell r="E1079" t="str">
            <v>900-AO-1931-2021 - OTROSÍ No. 6</v>
          </cell>
          <cell r="F1079">
            <v>52314718</v>
          </cell>
        </row>
        <row r="1080">
          <cell r="E1080" t="str">
            <v>ACTA No.42-2025</v>
          </cell>
          <cell r="F1080">
            <v>32874082588</v>
          </cell>
        </row>
        <row r="1081">
          <cell r="E1081" t="str">
            <v>ACTA No.43-2025</v>
          </cell>
          <cell r="F1081">
            <v>32091367027</v>
          </cell>
        </row>
        <row r="1082">
          <cell r="E1082" t="str">
            <v>AGOP 110-SG-0041-2025</v>
          </cell>
          <cell r="F1082">
            <v>855747245</v>
          </cell>
        </row>
        <row r="1083">
          <cell r="E1083" t="str">
            <v>AGOP 110-SG-0042-2025</v>
          </cell>
          <cell r="F1083">
            <v>417342</v>
          </cell>
        </row>
        <row r="1084">
          <cell r="E1084" t="str">
            <v>AGOP 110-SG-0043-2025</v>
          </cell>
          <cell r="F1084">
            <v>110296</v>
          </cell>
        </row>
        <row r="1085">
          <cell r="E1085" t="str">
            <v>AGOP 110-SG-0044-2025</v>
          </cell>
          <cell r="F1085">
            <v>110296</v>
          </cell>
        </row>
        <row r="1086">
          <cell r="E1086" t="str">
            <v>AGOP 110-SG-0045-2025</v>
          </cell>
          <cell r="F1086">
            <v>110296</v>
          </cell>
        </row>
        <row r="1087">
          <cell r="E1087" t="str">
            <v>AGOP 110-SG-0046-2025</v>
          </cell>
          <cell r="F1087">
            <v>55148</v>
          </cell>
        </row>
        <row r="1088">
          <cell r="E1088" t="str">
            <v>AGOP 110-SG-0047-2025</v>
          </cell>
          <cell r="F1088">
            <v>55148</v>
          </cell>
        </row>
        <row r="1089">
          <cell r="E1089" t="str">
            <v>AGOP 110-SG-0048-2025</v>
          </cell>
          <cell r="F1089">
            <v>61451</v>
          </cell>
        </row>
        <row r="1090">
          <cell r="E1090" t="str">
            <v>AGOP 110-SG-0049-2025</v>
          </cell>
          <cell r="F1090">
            <v>55148</v>
          </cell>
        </row>
        <row r="1091">
          <cell r="E1091" t="str">
            <v>AGOP 110-SG-0050-2025</v>
          </cell>
          <cell r="F1091">
            <v>55148</v>
          </cell>
        </row>
        <row r="1092">
          <cell r="E1092" t="str">
            <v>AGOP 110-SG-0051-2025</v>
          </cell>
          <cell r="F1092">
            <v>59875</v>
          </cell>
        </row>
        <row r="1093">
          <cell r="E1093" t="str">
            <v>AGOP 110-SG-0052-2025</v>
          </cell>
          <cell r="F1093">
            <v>59875</v>
          </cell>
        </row>
        <row r="1094">
          <cell r="E1094" t="str">
            <v>AGOP 110-SG-0053-2025</v>
          </cell>
          <cell r="F1094">
            <v>59875</v>
          </cell>
        </row>
        <row r="1095">
          <cell r="E1095" t="str">
            <v>AGOP 110-SG-0054-2025</v>
          </cell>
          <cell r="F1095">
            <v>59875</v>
          </cell>
        </row>
        <row r="1096">
          <cell r="E1096" t="str">
            <v>AGOP 800- GAGH-261-2025</v>
          </cell>
          <cell r="F1096">
            <v>6534365</v>
          </cell>
        </row>
        <row r="1097">
          <cell r="E1097" t="str">
            <v>AGOP 800- GAGH-262-2025</v>
          </cell>
          <cell r="F1097">
            <v>2514382</v>
          </cell>
        </row>
        <row r="1098">
          <cell r="E1098" t="str">
            <v>AGOP 800- GAGH-282-2025</v>
          </cell>
          <cell r="F1098">
            <v>5467200</v>
          </cell>
        </row>
        <row r="1099">
          <cell r="E1099" t="str">
            <v>AGOP 800- GAGH-330-2025</v>
          </cell>
          <cell r="F1099">
            <v>3635800</v>
          </cell>
        </row>
        <row r="1100">
          <cell r="E1100" t="str">
            <v>AGOP 800- GAGHA-000337-2029</v>
          </cell>
          <cell r="F1100">
            <v>2963600</v>
          </cell>
        </row>
        <row r="1101">
          <cell r="E1101" t="str">
            <v>AGOP 800- GAGHA-000433-2025</v>
          </cell>
          <cell r="F1101">
            <v>2856700</v>
          </cell>
        </row>
        <row r="1102">
          <cell r="E1102" t="str">
            <v>AGOP 800- GAGHA-000498-2025</v>
          </cell>
          <cell r="F1102">
            <v>0</v>
          </cell>
        </row>
        <row r="1103">
          <cell r="E1103" t="str">
            <v>AGOP 800- GAGHA-119-2025</v>
          </cell>
          <cell r="F1103">
            <v>4783379</v>
          </cell>
        </row>
        <row r="1104">
          <cell r="E1104" t="str">
            <v>AGOP 800- GAGHA-120-2025</v>
          </cell>
          <cell r="F1104">
            <v>10156000</v>
          </cell>
        </row>
        <row r="1105">
          <cell r="E1105" t="str">
            <v>AGOP GAGA-281-2025</v>
          </cell>
          <cell r="F1105">
            <v>30000000</v>
          </cell>
        </row>
        <row r="1106">
          <cell r="E1106" t="str">
            <v>AGOP GAGA-332-2025</v>
          </cell>
          <cell r="F1106">
            <v>1730697</v>
          </cell>
        </row>
        <row r="1107">
          <cell r="E1107" t="str">
            <v>AGOP GAGA-333-2025</v>
          </cell>
          <cell r="F1107">
            <v>6450847</v>
          </cell>
        </row>
        <row r="1108">
          <cell r="E1108" t="str">
            <v>AGOP GAGA-336-2025</v>
          </cell>
          <cell r="F1108">
            <v>7117500</v>
          </cell>
        </row>
        <row r="1109">
          <cell r="E1109" t="str">
            <v>AGOP GAGA-381-2025</v>
          </cell>
          <cell r="F1109">
            <v>4063164</v>
          </cell>
        </row>
        <row r="1110">
          <cell r="E1110" t="str">
            <v>AGOP GAGA-485-2025</v>
          </cell>
          <cell r="F1110">
            <v>0</v>
          </cell>
        </row>
        <row r="1111">
          <cell r="E1111" t="str">
            <v>AGOP GAGH-2025-411</v>
          </cell>
          <cell r="F1111">
            <v>450000000</v>
          </cell>
        </row>
        <row r="1112">
          <cell r="E1112" t="str">
            <v>AGOP GAGHA-198-2025</v>
          </cell>
          <cell r="F1112">
            <v>6958000</v>
          </cell>
        </row>
        <row r="1113">
          <cell r="E1113" t="str">
            <v>AGOP GAGHA-199-2025</v>
          </cell>
          <cell r="F1113">
            <v>80000000</v>
          </cell>
        </row>
        <row r="1114">
          <cell r="E1114" t="str">
            <v>AGOP GAGHA-200-2025</v>
          </cell>
          <cell r="F1114">
            <v>125140555</v>
          </cell>
        </row>
        <row r="1115">
          <cell r="E1115" t="str">
            <v>AGOP GAGHA-201-2025</v>
          </cell>
          <cell r="F1115">
            <v>28000000</v>
          </cell>
        </row>
        <row r="1116">
          <cell r="E1116" t="str">
            <v>AGOP GAGHA-202-2025</v>
          </cell>
          <cell r="F1116">
            <v>28000000</v>
          </cell>
        </row>
        <row r="1117">
          <cell r="E1117" t="str">
            <v>AGOP GAGHA-203-2025</v>
          </cell>
          <cell r="F1117">
            <v>80000000</v>
          </cell>
        </row>
        <row r="1118">
          <cell r="E1118" t="str">
            <v>AGOP GAGHA-204-2025</v>
          </cell>
          <cell r="F1118">
            <v>80000000</v>
          </cell>
        </row>
        <row r="1119">
          <cell r="E1119" t="str">
            <v>AGOP GAGHA-205-2025</v>
          </cell>
          <cell r="F1119">
            <v>650000</v>
          </cell>
        </row>
        <row r="1120">
          <cell r="E1120" t="str">
            <v>AGOP- GF-20250055-2025</v>
          </cell>
          <cell r="F1120">
            <v>1065693000</v>
          </cell>
        </row>
        <row r="1121">
          <cell r="E1121" t="str">
            <v>AGOP- GF-20250165</v>
          </cell>
          <cell r="F1121">
            <v>10345000</v>
          </cell>
        </row>
        <row r="1122">
          <cell r="E1122" t="str">
            <v>AGOP No. 20250016</v>
          </cell>
          <cell r="F1122">
            <v>0</v>
          </cell>
        </row>
        <row r="1123">
          <cell r="E1123" t="str">
            <v>AGOP No. 20250017</v>
          </cell>
          <cell r="F1123">
            <v>1536306000</v>
          </cell>
        </row>
        <row r="1124">
          <cell r="E1124" t="str">
            <v>AGOP No. 20250018</v>
          </cell>
          <cell r="F1124">
            <v>21547000</v>
          </cell>
        </row>
        <row r="1125">
          <cell r="E1125" t="str">
            <v>AGOP No. 20250025</v>
          </cell>
          <cell r="F1125">
            <v>7431000</v>
          </cell>
        </row>
        <row r="1126">
          <cell r="E1126" t="str">
            <v>AGOP No. 20250043</v>
          </cell>
          <cell r="F1126">
            <v>1834605000</v>
          </cell>
        </row>
        <row r="1127">
          <cell r="E1127" t="str">
            <v>AGOP No. 20250135</v>
          </cell>
          <cell r="F1127">
            <v>1504497000</v>
          </cell>
        </row>
        <row r="1128">
          <cell r="E1128" t="str">
            <v>AGOP No. 800 GAGHA - 139 - 2025</v>
          </cell>
          <cell r="F1128">
            <v>13013500</v>
          </cell>
        </row>
        <row r="1129">
          <cell r="E1129" t="str">
            <v>AGOP No. 800- GAGHA-000319-2025</v>
          </cell>
          <cell r="F1129">
            <v>10748</v>
          </cell>
        </row>
        <row r="1130">
          <cell r="E1130" t="str">
            <v>AGOP No. 800 GAGHA-132-2025</v>
          </cell>
          <cell r="F1130">
            <v>133829780</v>
          </cell>
        </row>
        <row r="1131">
          <cell r="E1131" t="str">
            <v>AGOP No. 800 GAGHA-133-2025</v>
          </cell>
          <cell r="F1131">
            <v>107063720</v>
          </cell>
        </row>
        <row r="1132">
          <cell r="E1132" t="str">
            <v>AGOP No. 800 GAGHA-134-2025</v>
          </cell>
          <cell r="F1132">
            <v>148086870</v>
          </cell>
        </row>
        <row r="1133">
          <cell r="E1133" t="str">
            <v>AGOP No. 800 GAGHA-135-2025</v>
          </cell>
          <cell r="F1133">
            <v>211552840</v>
          </cell>
        </row>
        <row r="1134">
          <cell r="E1134" t="str">
            <v>AGOP No. 800 GAGHA-136-2025</v>
          </cell>
          <cell r="F1134">
            <v>0</v>
          </cell>
        </row>
        <row r="1135">
          <cell r="E1135" t="str">
            <v>AGOP No. 800- GAGHA-175-2025</v>
          </cell>
          <cell r="F1135">
            <v>5767230</v>
          </cell>
        </row>
        <row r="1136">
          <cell r="E1136" t="str">
            <v>AGOP No. 800- GAGHA-207-2025</v>
          </cell>
          <cell r="F1136">
            <v>10451000</v>
          </cell>
        </row>
        <row r="1137">
          <cell r="E1137" t="str">
            <v>AGOP No. 800-326-2025</v>
          </cell>
          <cell r="F1137">
            <v>51569200</v>
          </cell>
        </row>
        <row r="1138">
          <cell r="E1138" t="str">
            <v>AGOP No. 800-GA-071-2025</v>
          </cell>
          <cell r="F1138">
            <v>2500</v>
          </cell>
        </row>
        <row r="1139">
          <cell r="E1139" t="str">
            <v>AGOP No. 800-GA-072-2025</v>
          </cell>
          <cell r="F1139">
            <v>13000</v>
          </cell>
        </row>
        <row r="1140">
          <cell r="E1140" t="str">
            <v>AGOP No. 800-GA-077-2025</v>
          </cell>
          <cell r="F1140">
            <v>4000</v>
          </cell>
        </row>
        <row r="1141">
          <cell r="E1141" t="str">
            <v>AGOP No. 800-GA-142-2025</v>
          </cell>
          <cell r="F1141">
            <v>100</v>
          </cell>
        </row>
        <row r="1142">
          <cell r="E1142" t="str">
            <v>AGOP No. 800-GA-210-2025</v>
          </cell>
          <cell r="F1142">
            <v>5400</v>
          </cell>
        </row>
        <row r="1143">
          <cell r="E1143" t="str">
            <v>AGOP No. 800-GA-211-2025</v>
          </cell>
          <cell r="F1143">
            <v>1200</v>
          </cell>
        </row>
        <row r="1144">
          <cell r="E1144" t="str">
            <v>AGOP No. 800-GA-223-2025</v>
          </cell>
          <cell r="F1144">
            <v>10000</v>
          </cell>
        </row>
        <row r="1145">
          <cell r="E1145" t="str">
            <v>AGOP No. 800-GA-224-2025</v>
          </cell>
          <cell r="F1145">
            <v>4316310</v>
          </cell>
        </row>
        <row r="1146">
          <cell r="E1146" t="str">
            <v>AGOP No. 800-GA-227-2025</v>
          </cell>
          <cell r="F1146">
            <v>118</v>
          </cell>
        </row>
        <row r="1147">
          <cell r="E1147" t="str">
            <v>AGOP No. 800-GA-228-2025</v>
          </cell>
          <cell r="F1147">
            <v>43</v>
          </cell>
        </row>
        <row r="1148">
          <cell r="E1148" t="str">
            <v>AGOP No. 800-GAGHA-137-2025</v>
          </cell>
          <cell r="F1148">
            <v>169241990</v>
          </cell>
        </row>
        <row r="1149">
          <cell r="E1149" t="str">
            <v>AGOP No. GAGA-304-2025</v>
          </cell>
          <cell r="F1149">
            <v>10540715</v>
          </cell>
        </row>
        <row r="1150">
          <cell r="E1150" t="str">
            <v>AGOP No. GAGH-0481-2025</v>
          </cell>
          <cell r="F1150">
            <v>70813913</v>
          </cell>
        </row>
        <row r="1151">
          <cell r="E1151" t="str">
            <v>AGOP No. GAGH-0494-2025</v>
          </cell>
          <cell r="F1151">
            <v>0</v>
          </cell>
        </row>
        <row r="1152">
          <cell r="E1152" t="str">
            <v>AGOP No. GAGHA-0484-2025</v>
          </cell>
          <cell r="F1152">
            <v>0</v>
          </cell>
        </row>
        <row r="1153">
          <cell r="E1153" t="str">
            <v>AGOP No. GAGHA-095-2025</v>
          </cell>
          <cell r="F1153">
            <v>49473312</v>
          </cell>
        </row>
        <row r="1154">
          <cell r="E1154" t="str">
            <v>AGOP No. GAGHA-2025-000078</v>
          </cell>
          <cell r="F1154">
            <v>105900</v>
          </cell>
        </row>
        <row r="1155">
          <cell r="E1155" t="str">
            <v>AGOP No. GAGHA-2025-000216</v>
          </cell>
          <cell r="F1155">
            <v>2352500</v>
          </cell>
        </row>
        <row r="1156">
          <cell r="E1156" t="str">
            <v>AGOP No. GAGHA-2025-092</v>
          </cell>
          <cell r="F1156">
            <v>3300000</v>
          </cell>
        </row>
        <row r="1157">
          <cell r="E1157" t="str">
            <v>AGOP No. GAGHA-2025-094</v>
          </cell>
          <cell r="F1157">
            <v>35339074</v>
          </cell>
        </row>
        <row r="1158">
          <cell r="E1158" t="str">
            <v>AGOP No. GAGHA-2025-096</v>
          </cell>
          <cell r="F1158">
            <v>88831104</v>
          </cell>
        </row>
        <row r="1159">
          <cell r="E1159" t="str">
            <v>AGOP No. GAGHA-2025-097</v>
          </cell>
          <cell r="F1159">
            <v>38381742</v>
          </cell>
        </row>
        <row r="1160">
          <cell r="E1160" t="str">
            <v>AGOP No. GAGHA-2025-098</v>
          </cell>
          <cell r="F1160">
            <v>16417758</v>
          </cell>
        </row>
        <row r="1161">
          <cell r="E1161" t="str">
            <v>AGOP No. GF-20250091</v>
          </cell>
          <cell r="F1161">
            <v>22763000</v>
          </cell>
        </row>
        <row r="1162">
          <cell r="E1162" t="str">
            <v>AGOP No. GF-20250124</v>
          </cell>
          <cell r="F1162">
            <v>21182000</v>
          </cell>
        </row>
        <row r="1163">
          <cell r="E1163" t="str">
            <v>AGOP No. GF-20250137</v>
          </cell>
          <cell r="F1163">
            <v>22763000</v>
          </cell>
        </row>
        <row r="1164">
          <cell r="E1164" t="str">
            <v>AGOP No. GF-20250145</v>
          </cell>
          <cell r="F1164">
            <v>1720898000</v>
          </cell>
        </row>
        <row r="1165">
          <cell r="E1165" t="str">
            <v>AGOP No. GUENAA-2025-0060</v>
          </cell>
          <cell r="F1165">
            <v>0</v>
          </cell>
        </row>
        <row r="1166">
          <cell r="E1166" t="str">
            <v>AGOP No. GUENAA-2025-0061</v>
          </cell>
          <cell r="F1166">
            <v>0</v>
          </cell>
        </row>
        <row r="1167">
          <cell r="E1167" t="str">
            <v>AGOP-20250054-2025</v>
          </cell>
          <cell r="F1167">
            <v>2174000</v>
          </cell>
        </row>
        <row r="1168">
          <cell r="E1168" t="str">
            <v>AGOP-2025-0067</v>
          </cell>
          <cell r="F1168">
            <v>879916000</v>
          </cell>
        </row>
        <row r="1169">
          <cell r="E1169" t="str">
            <v>AGOP-20250089-2025</v>
          </cell>
          <cell r="F1169">
            <v>2291000</v>
          </cell>
        </row>
        <row r="1170">
          <cell r="E1170" t="str">
            <v>AGOP-20250172-2025</v>
          </cell>
          <cell r="F1170">
            <v>4053000</v>
          </cell>
        </row>
        <row r="1171">
          <cell r="E1171" t="str">
            <v>AGOP-20250217-2025</v>
          </cell>
          <cell r="F1171">
            <v>2135000</v>
          </cell>
        </row>
        <row r="1172">
          <cell r="E1172" t="str">
            <v>AGOP-20250240-2025</v>
          </cell>
          <cell r="F1172">
            <v>21082000</v>
          </cell>
        </row>
        <row r="1173">
          <cell r="E1173" t="str">
            <v>AGOP-20250257-2025</v>
          </cell>
          <cell r="F1173">
            <v>1528047000</v>
          </cell>
        </row>
        <row r="1174">
          <cell r="E1174" t="str">
            <v>AGOP-20250270-2025</v>
          </cell>
          <cell r="F1174">
            <v>2323000</v>
          </cell>
        </row>
        <row r="1175">
          <cell r="E1175" t="str">
            <v>AGOP-2025-399</v>
          </cell>
          <cell r="F1175">
            <v>680942910</v>
          </cell>
        </row>
        <row r="1176">
          <cell r="E1176" t="str">
            <v>AGOP-800-GAGH-285-2025</v>
          </cell>
          <cell r="F1176">
            <v>714000</v>
          </cell>
        </row>
        <row r="1177">
          <cell r="E1177" t="str">
            <v>AGOP-GAH 2025-000280</v>
          </cell>
          <cell r="F1177">
            <v>2772500</v>
          </cell>
        </row>
        <row r="1178">
          <cell r="E1178" t="str">
            <v>AGOP-GF-20250059-2025</v>
          </cell>
          <cell r="F1178">
            <v>1071000</v>
          </cell>
        </row>
        <row r="1179">
          <cell r="E1179" t="str">
            <v>AGOP-GF-2025-0068</v>
          </cell>
          <cell r="F1179">
            <v>984898000</v>
          </cell>
        </row>
        <row r="1180">
          <cell r="E1180" t="str">
            <v>AGOP-GF-20250090-2025</v>
          </cell>
          <cell r="F1180">
            <v>1734496000</v>
          </cell>
        </row>
        <row r="1181">
          <cell r="E1181" t="str">
            <v>AGOP-GF-20250098</v>
          </cell>
          <cell r="F1181">
            <v>1031000</v>
          </cell>
        </row>
        <row r="1182">
          <cell r="E1182" t="str">
            <v>AGOP-GF-20250166</v>
          </cell>
          <cell r="F1182">
            <v>8635000</v>
          </cell>
        </row>
        <row r="1183">
          <cell r="E1183" t="str">
            <v>AGOP-GF-20250186-2025</v>
          </cell>
          <cell r="F1183">
            <v>1031000</v>
          </cell>
        </row>
        <row r="1184">
          <cell r="E1184" t="str">
            <v>AGOP-GF-20250199-2025</v>
          </cell>
          <cell r="F1184">
            <v>21396000</v>
          </cell>
        </row>
        <row r="1185">
          <cell r="E1185" t="str">
            <v>AGOP-GF-20250209-2025</v>
          </cell>
          <cell r="F1185">
            <v>1703986000</v>
          </cell>
        </row>
        <row r="1186">
          <cell r="E1186" t="str">
            <v>AGOP-GF-20250216-2025</v>
          </cell>
          <cell r="F1186">
            <v>1031000</v>
          </cell>
        </row>
        <row r="1187">
          <cell r="E1187" t="str">
            <v>AGOP-GF-20250218-2025</v>
          </cell>
          <cell r="F1187">
            <v>2049000</v>
          </cell>
        </row>
        <row r="1188">
          <cell r="E1188" t="str">
            <v>AGOP-GF-20250241-2025</v>
          </cell>
          <cell r="F1188">
            <v>7833000</v>
          </cell>
        </row>
        <row r="1189">
          <cell r="E1189" t="str">
            <v>AGOP-GF-20250256-2025</v>
          </cell>
          <cell r="F1189">
            <v>1616468000</v>
          </cell>
        </row>
        <row r="1190">
          <cell r="E1190" t="str">
            <v>AGOP-GF-20250284-2025</v>
          </cell>
          <cell r="F1190">
            <v>1031000</v>
          </cell>
        </row>
        <row r="1191">
          <cell r="E1191" t="str">
            <v>AGOP-GF-20250299-2025</v>
          </cell>
          <cell r="F1191">
            <v>3473304210</v>
          </cell>
        </row>
        <row r="1192">
          <cell r="E1192" t="str">
            <v>AGOP-GF-20250310-2025</v>
          </cell>
          <cell r="F1192">
            <v>1803482000</v>
          </cell>
        </row>
        <row r="1193">
          <cell r="E1193" t="str">
            <v>AGOP-GF-20250316-2025</v>
          </cell>
          <cell r="F1193">
            <v>21712000</v>
          </cell>
        </row>
        <row r="1194">
          <cell r="E1194" t="str">
            <v>AGOP-GF-20250325 -2025</v>
          </cell>
          <cell r="F1194">
            <v>1031000</v>
          </cell>
        </row>
        <row r="1195">
          <cell r="E1195" t="str">
            <v>AGOP-GF-20250326-2025</v>
          </cell>
          <cell r="F1195">
            <v>2130250</v>
          </cell>
        </row>
        <row r="1196">
          <cell r="E1196" t="str">
            <v>AO-200-PS-4121-2023</v>
          </cell>
          <cell r="F1196">
            <v>69897130</v>
          </cell>
        </row>
        <row r="1197">
          <cell r="E1197" t="str">
            <v>GF-20250315-2025</v>
          </cell>
          <cell r="F1197">
            <v>2346000</v>
          </cell>
        </row>
        <row r="1198">
          <cell r="E1198" t="str">
            <v>GUENAA-2025-0001</v>
          </cell>
          <cell r="F1198">
            <v>163200</v>
          </cell>
        </row>
        <row r="1199">
          <cell r="E1199" t="str">
            <v>GUENAA-2025-0002</v>
          </cell>
          <cell r="F1199">
            <v>573779</v>
          </cell>
        </row>
        <row r="1200">
          <cell r="E1200" t="str">
            <v>GUENAA-2025-0003</v>
          </cell>
          <cell r="F1200">
            <v>513589</v>
          </cell>
        </row>
        <row r="1201">
          <cell r="E1201" t="str">
            <v>GUENAA-2025-0004</v>
          </cell>
          <cell r="F1201">
            <v>1800000</v>
          </cell>
        </row>
        <row r="1202">
          <cell r="E1202" t="str">
            <v>GUENAA-2025-00044</v>
          </cell>
          <cell r="F1202">
            <v>4291000</v>
          </cell>
        </row>
        <row r="1203">
          <cell r="E1203" t="str">
            <v>GUENAA-2025-0005</v>
          </cell>
          <cell r="F1203">
            <v>1660800</v>
          </cell>
        </row>
        <row r="1204">
          <cell r="E1204" t="str">
            <v>GUENAA-2025-0006</v>
          </cell>
          <cell r="F1204">
            <v>362786</v>
          </cell>
        </row>
        <row r="1205">
          <cell r="E1205" t="str">
            <v>GUENAA-2025-0007</v>
          </cell>
          <cell r="F1205">
            <v>779754</v>
          </cell>
        </row>
        <row r="1206">
          <cell r="E1206" t="str">
            <v>GUENAA-2025-0008</v>
          </cell>
          <cell r="F1206">
            <v>27358171</v>
          </cell>
        </row>
        <row r="1207">
          <cell r="E1207" t="str">
            <v>GUENAA-2025-0009</v>
          </cell>
          <cell r="F1207">
            <v>375633648</v>
          </cell>
        </row>
        <row r="1208">
          <cell r="E1208" t="str">
            <v>GUENAA-2025-0010</v>
          </cell>
          <cell r="F1208">
            <v>7151069</v>
          </cell>
        </row>
        <row r="1209">
          <cell r="E1209" t="str">
            <v>GUENAA-2025-0011</v>
          </cell>
          <cell r="F1209">
            <v>68535</v>
          </cell>
        </row>
        <row r="1210">
          <cell r="E1210" t="str">
            <v>GUENAA-2025-0012</v>
          </cell>
          <cell r="F1210">
            <v>241270408</v>
          </cell>
        </row>
        <row r="1211">
          <cell r="E1211" t="str">
            <v>GUENAA-2025-0013</v>
          </cell>
          <cell r="F1211">
            <v>10463054551</v>
          </cell>
        </row>
        <row r="1212">
          <cell r="E1212" t="str">
            <v>GUENAA-2025-0014</v>
          </cell>
          <cell r="F1212">
            <v>57250</v>
          </cell>
        </row>
        <row r="1213">
          <cell r="E1213" t="str">
            <v>GUENAA-2025-0015</v>
          </cell>
          <cell r="F1213">
            <v>167878656</v>
          </cell>
        </row>
        <row r="1214">
          <cell r="E1214" t="str">
            <v>GUENAA-2025-0016</v>
          </cell>
          <cell r="F1214">
            <v>91570176</v>
          </cell>
        </row>
        <row r="1215">
          <cell r="E1215" t="str">
            <v>GUENAA-2025-0017</v>
          </cell>
          <cell r="F1215">
            <v>36437299</v>
          </cell>
        </row>
        <row r="1216">
          <cell r="E1216" t="str">
            <v>GUENAA-2025-0018</v>
          </cell>
          <cell r="F1216">
            <v>3820193</v>
          </cell>
        </row>
        <row r="1217">
          <cell r="E1217" t="str">
            <v>GUENAA-2025-0019</v>
          </cell>
          <cell r="F1217">
            <v>18500000</v>
          </cell>
        </row>
        <row r="1218">
          <cell r="E1218" t="str">
            <v>GUENAA-2025-0020</v>
          </cell>
          <cell r="F1218">
            <v>334332</v>
          </cell>
        </row>
        <row r="1219">
          <cell r="E1219" t="str">
            <v>GUENAA-2025-0021</v>
          </cell>
          <cell r="F1219">
            <v>68650</v>
          </cell>
        </row>
        <row r="1220">
          <cell r="E1220" t="str">
            <v>GUENAA-2025-0022</v>
          </cell>
          <cell r="F1220">
            <v>47850</v>
          </cell>
        </row>
        <row r="1221">
          <cell r="E1221" t="str">
            <v>GUENAA-2025-0023</v>
          </cell>
          <cell r="F1221">
            <v>6879</v>
          </cell>
        </row>
        <row r="1222">
          <cell r="E1222" t="str">
            <v>GUENAA-2025-0024</v>
          </cell>
          <cell r="F1222">
            <v>1214977</v>
          </cell>
        </row>
        <row r="1223">
          <cell r="E1223" t="str">
            <v>GUENAA-2025-0025</v>
          </cell>
          <cell r="F1223">
            <v>3842619</v>
          </cell>
        </row>
        <row r="1224">
          <cell r="E1224" t="str">
            <v>GUENAA-2025-0026</v>
          </cell>
          <cell r="F1224">
            <v>28821000</v>
          </cell>
        </row>
        <row r="1225">
          <cell r="E1225" t="str">
            <v>GUENAA-2025-0027</v>
          </cell>
          <cell r="F1225">
            <v>181393</v>
          </cell>
        </row>
        <row r="1226">
          <cell r="E1226" t="str">
            <v>GUENAA-2025-0028</v>
          </cell>
          <cell r="F1226">
            <v>410528</v>
          </cell>
        </row>
        <row r="1227">
          <cell r="E1227" t="str">
            <v>GUENAA-2025-0029</v>
          </cell>
          <cell r="F1227">
            <v>26710694</v>
          </cell>
        </row>
        <row r="1228">
          <cell r="E1228" t="str">
            <v>GUENAA-2025-0030</v>
          </cell>
          <cell r="F1228">
            <v>160085973</v>
          </cell>
        </row>
        <row r="1229">
          <cell r="E1229" t="str">
            <v>GUENAA-2025-0031</v>
          </cell>
          <cell r="F1229">
            <v>3872260</v>
          </cell>
        </row>
        <row r="1230">
          <cell r="E1230" t="str">
            <v>GUENAA-2025-0032</v>
          </cell>
          <cell r="F1230">
            <v>36895</v>
          </cell>
        </row>
        <row r="1231">
          <cell r="E1231" t="str">
            <v>GUENAA-2025-0033</v>
          </cell>
          <cell r="F1231">
            <v>136875377</v>
          </cell>
        </row>
        <row r="1232">
          <cell r="E1232" t="str">
            <v>GUENAA-2025-0034</v>
          </cell>
          <cell r="F1232">
            <v>5237979766</v>
          </cell>
        </row>
        <row r="1233">
          <cell r="E1233" t="str">
            <v>GUENAA-2025-0035</v>
          </cell>
          <cell r="F1233">
            <v>540784</v>
          </cell>
        </row>
        <row r="1234">
          <cell r="E1234" t="str">
            <v>GUENAA-2025-0036</v>
          </cell>
          <cell r="F1234">
            <v>257955</v>
          </cell>
        </row>
        <row r="1235">
          <cell r="E1235" t="str">
            <v>GUENAA-2025-0037</v>
          </cell>
          <cell r="F1235">
            <v>1415693</v>
          </cell>
        </row>
        <row r="1236">
          <cell r="E1236" t="str">
            <v>GUENAA-2025-0038</v>
          </cell>
          <cell r="F1236">
            <v>57250</v>
          </cell>
        </row>
        <row r="1237">
          <cell r="E1237" t="str">
            <v>GUENAA-2025-0039</v>
          </cell>
          <cell r="F1237">
            <v>777037</v>
          </cell>
        </row>
        <row r="1238">
          <cell r="E1238" t="str">
            <v>GUENAA-2025-0040</v>
          </cell>
          <cell r="F1238">
            <v>1214977</v>
          </cell>
        </row>
        <row r="1239">
          <cell r="E1239" t="str">
            <v>GUENAA-2025-0041</v>
          </cell>
          <cell r="F1239">
            <v>5988527</v>
          </cell>
        </row>
        <row r="1240">
          <cell r="E1240" t="str">
            <v>GUENAA-2025-0042</v>
          </cell>
          <cell r="F1240">
            <v>10148960</v>
          </cell>
        </row>
        <row r="1241">
          <cell r="E1241" t="str">
            <v>GUENAA-2025-0043</v>
          </cell>
          <cell r="F1241">
            <v>10422</v>
          </cell>
        </row>
        <row r="1242">
          <cell r="E1242" t="str">
            <v>GUENAA-2025-0045</v>
          </cell>
          <cell r="F1242">
            <v>182694</v>
          </cell>
        </row>
        <row r="1243">
          <cell r="E1243" t="str">
            <v>GUENAA-2025-0046</v>
          </cell>
          <cell r="F1243">
            <v>407704</v>
          </cell>
        </row>
        <row r="1244">
          <cell r="E1244" t="str">
            <v>GUENAA-2025-0047</v>
          </cell>
          <cell r="F1244">
            <v>29984877</v>
          </cell>
        </row>
        <row r="1245">
          <cell r="E1245" t="str">
            <v>GUENAA-2025-0048</v>
          </cell>
          <cell r="F1245">
            <v>168057697</v>
          </cell>
        </row>
        <row r="1246">
          <cell r="E1246" t="str">
            <v>GUENAA-2025-0049</v>
          </cell>
          <cell r="F1246">
            <v>3880971</v>
          </cell>
        </row>
        <row r="1247">
          <cell r="E1247" t="str">
            <v>GUENAA-2025-0050</v>
          </cell>
          <cell r="F1247">
            <v>38600</v>
          </cell>
        </row>
        <row r="1248">
          <cell r="E1248" t="str">
            <v>GUENAA-2025-0051</v>
          </cell>
          <cell r="F1248">
            <v>137361599</v>
          </cell>
        </row>
        <row r="1249">
          <cell r="E1249" t="str">
            <v>GUENAA-2025-0052</v>
          </cell>
          <cell r="F1249">
            <v>5072093582</v>
          </cell>
        </row>
        <row r="1250">
          <cell r="E1250" t="str">
            <v>GUENAA-2025-0053</v>
          </cell>
          <cell r="F1250">
            <v>44100742</v>
          </cell>
        </row>
        <row r="1251">
          <cell r="E1251" t="str">
            <v>GUENAA-2025-0054</v>
          </cell>
          <cell r="F1251">
            <v>57250</v>
          </cell>
        </row>
        <row r="1252">
          <cell r="E1252" t="str">
            <v>GUENAA-2025-0055</v>
          </cell>
          <cell r="F1252">
            <v>141088</v>
          </cell>
        </row>
        <row r="1253">
          <cell r="E1253" t="str">
            <v>GUENAA-2025-0056</v>
          </cell>
          <cell r="F1253">
            <v>68836</v>
          </cell>
        </row>
        <row r="1254">
          <cell r="E1254" t="str">
            <v>GUENAA-2025-0057</v>
          </cell>
          <cell r="F1254">
            <v>514705</v>
          </cell>
        </row>
        <row r="1255">
          <cell r="E1255" t="str">
            <v>GUENAA-2025-0058</v>
          </cell>
          <cell r="F1255">
            <v>114500</v>
          </cell>
        </row>
        <row r="1256">
          <cell r="E1256" t="str">
            <v>GUENAA-2025-0059</v>
          </cell>
          <cell r="F1256">
            <v>0</v>
          </cell>
        </row>
        <row r="1257">
          <cell r="E1257" t="str">
            <v>GUENAA-2025-0062</v>
          </cell>
          <cell r="F1257">
            <v>251856</v>
          </cell>
        </row>
        <row r="1258">
          <cell r="E1258" t="str">
            <v>GUENAA-2025-0063</v>
          </cell>
          <cell r="F1258">
            <v>410926</v>
          </cell>
        </row>
        <row r="1259">
          <cell r="E1259" t="str">
            <v>GUENAA-2025-0064</v>
          </cell>
          <cell r="F1259">
            <v>24853935</v>
          </cell>
        </row>
        <row r="1260">
          <cell r="E1260" t="str">
            <v>GUENAA-2025-0065</v>
          </cell>
          <cell r="F1260">
            <v>165486327</v>
          </cell>
        </row>
        <row r="1261">
          <cell r="E1261" t="str">
            <v>GUENAA-2025-0066</v>
          </cell>
          <cell r="F1261">
            <v>4192981</v>
          </cell>
        </row>
        <row r="1262">
          <cell r="E1262" t="str">
            <v>GUENAA-2025-0067</v>
          </cell>
          <cell r="F1262">
            <v>38597</v>
          </cell>
        </row>
        <row r="1263">
          <cell r="E1263" t="str">
            <v>GUENAA-2025-0068</v>
          </cell>
          <cell r="F1263">
            <v>62429</v>
          </cell>
        </row>
        <row r="1264">
          <cell r="E1264" t="str">
            <v>GUENAA-2025-0069</v>
          </cell>
          <cell r="F1264">
            <v>135162015</v>
          </cell>
        </row>
        <row r="1265">
          <cell r="E1265" t="str">
            <v>GUENAA-2025-0070</v>
          </cell>
          <cell r="F1265">
            <v>5544498959</v>
          </cell>
        </row>
        <row r="1266">
          <cell r="E1266" t="str">
            <v>GUENAA-2025-0071</v>
          </cell>
          <cell r="F1266">
            <v>47054695</v>
          </cell>
        </row>
        <row r="1267">
          <cell r="E1267" t="str">
            <v>GUENAA-2025-0072</v>
          </cell>
          <cell r="F1267">
            <v>8497525511</v>
          </cell>
        </row>
        <row r="1268">
          <cell r="E1268" t="str">
            <v>GUENAA-2025-0073</v>
          </cell>
          <cell r="F1268">
            <v>398040</v>
          </cell>
        </row>
        <row r="1269">
          <cell r="E1269" t="str">
            <v>GUENAA-2025-0074</v>
          </cell>
          <cell r="F1269">
            <v>346288</v>
          </cell>
        </row>
        <row r="1270">
          <cell r="E1270" t="str">
            <v>GUENAA-2025-0075</v>
          </cell>
          <cell r="F1270">
            <v>140218</v>
          </cell>
        </row>
        <row r="1271">
          <cell r="E1271" t="str">
            <v>GUENAA-2025-0076</v>
          </cell>
          <cell r="F1271">
            <v>926822</v>
          </cell>
        </row>
        <row r="1272">
          <cell r="E1272" t="str">
            <v>GUENAA-2025-0077</v>
          </cell>
          <cell r="F1272">
            <v>12195940</v>
          </cell>
        </row>
        <row r="1273">
          <cell r="E1273" t="str">
            <v>GUENAA-2025-0078</v>
          </cell>
          <cell r="F1273">
            <v>10221579</v>
          </cell>
        </row>
        <row r="1274">
          <cell r="E1274" t="str">
            <v>GUENAA-2025-0080</v>
          </cell>
          <cell r="F1274">
            <v>186689</v>
          </cell>
        </row>
        <row r="1275">
          <cell r="E1275" t="str">
            <v>GUENAA-2025-0081</v>
          </cell>
          <cell r="F1275">
            <v>414026</v>
          </cell>
        </row>
        <row r="1276">
          <cell r="E1276" t="str">
            <v>GUENAA-2025-0082</v>
          </cell>
          <cell r="F1276">
            <v>29369834</v>
          </cell>
        </row>
        <row r="1277">
          <cell r="E1277" t="str">
            <v>GUENAA-2025-0083</v>
          </cell>
          <cell r="F1277">
            <v>175684353</v>
          </cell>
        </row>
        <row r="1278">
          <cell r="E1278" t="str">
            <v>GUENAA-2025-0084</v>
          </cell>
          <cell r="F1278">
            <v>3947770</v>
          </cell>
        </row>
        <row r="1279">
          <cell r="E1279" t="str">
            <v>GUENAA-2025-0085</v>
          </cell>
          <cell r="F1279">
            <v>39046</v>
          </cell>
        </row>
        <row r="1280">
          <cell r="E1280" t="str">
            <v>GUENAA-2025-0086</v>
          </cell>
          <cell r="F1280">
            <v>62429</v>
          </cell>
        </row>
        <row r="1281">
          <cell r="E1281" t="str">
            <v>GUENAA-2025-0087</v>
          </cell>
          <cell r="F1281">
            <v>133061128</v>
          </cell>
        </row>
        <row r="1282">
          <cell r="E1282" t="str">
            <v>GUENAA-2025-0088</v>
          </cell>
          <cell r="F1282">
            <v>5665629852</v>
          </cell>
        </row>
        <row r="1283">
          <cell r="E1283" t="str">
            <v>GUENAA-2025-0089</v>
          </cell>
          <cell r="F1283">
            <v>47791555</v>
          </cell>
        </row>
        <row r="1284">
          <cell r="E1284" t="str">
            <v>GUENAA-2025-0090</v>
          </cell>
          <cell r="F1284">
            <v>280251</v>
          </cell>
        </row>
        <row r="1285">
          <cell r="E1285" t="str">
            <v>GUENAA-2025-0091</v>
          </cell>
          <cell r="F1285">
            <v>554246</v>
          </cell>
        </row>
        <row r="1286">
          <cell r="E1286" t="str">
            <v>GUENAA-2025-0092</v>
          </cell>
          <cell r="F1286">
            <v>2362614</v>
          </cell>
        </row>
        <row r="1287">
          <cell r="E1287" t="str">
            <v>GUENAA-2025-0093</v>
          </cell>
          <cell r="F1287">
            <v>593906</v>
          </cell>
        </row>
        <row r="1288">
          <cell r="E1288" t="str">
            <v>ORDEN DE COMPRA 137584</v>
          </cell>
          <cell r="F1288">
            <v>877927706</v>
          </cell>
        </row>
        <row r="1289">
          <cell r="E1289" t="str">
            <v>OTRO SI No. 3 AL CONTRATO 800-CCE-1839-2024</v>
          </cell>
          <cell r="F1289">
            <v>399686220</v>
          </cell>
        </row>
        <row r="1290">
          <cell r="E1290" t="str">
            <v>OTROSI 1 300-CO-4519-2023</v>
          </cell>
          <cell r="F1290">
            <v>207878478</v>
          </cell>
        </row>
        <row r="1291">
          <cell r="E1291" t="str">
            <v>OTROSI 3 300-CO-4130-2023</v>
          </cell>
          <cell r="F1291">
            <v>699899551</v>
          </cell>
        </row>
        <row r="1292">
          <cell r="E1292" t="str">
            <v>OTROSÍ N° 1 600-AO-3582-2024</v>
          </cell>
          <cell r="F1292">
            <v>0</v>
          </cell>
        </row>
        <row r="1293">
          <cell r="E1293" t="str">
            <v>OTROSI N°1 800-PS-3037-2024</v>
          </cell>
          <cell r="F1293">
            <v>2859213810</v>
          </cell>
        </row>
        <row r="1294">
          <cell r="E1294" t="str">
            <v>OTROSI N°2 300-CO-4472-2023</v>
          </cell>
          <cell r="F1294">
            <v>828448707</v>
          </cell>
        </row>
        <row r="1295">
          <cell r="E1295" t="str">
            <v>OTROSI N°5 y N°6 300-PS-4001-2023</v>
          </cell>
          <cell r="F1295">
            <v>501875035</v>
          </cell>
        </row>
        <row r="1296">
          <cell r="E1296" t="str">
            <v>OTROSÍ No 1 AL ACTA DE COMPROMISO ENTRE EMCALI Y A</v>
          </cell>
          <cell r="F1296">
            <v>0</v>
          </cell>
        </row>
        <row r="1297">
          <cell r="E1297" t="str">
            <v>OTROSÍ No. 1 - 600-PS-0219-2025</v>
          </cell>
          <cell r="F1297">
            <v>0</v>
          </cell>
        </row>
        <row r="1298">
          <cell r="E1298" t="str">
            <v>OTROSÍ No. 1 - 600-PS-0220-2025</v>
          </cell>
          <cell r="F1298">
            <v>0</v>
          </cell>
        </row>
        <row r="1299">
          <cell r="E1299" t="str">
            <v>OTROSÍ No. 1 - 600-PS-0221-2025</v>
          </cell>
          <cell r="F1299">
            <v>0</v>
          </cell>
        </row>
        <row r="1300">
          <cell r="E1300" t="str">
            <v>OTROSÍ No. 1 - 600-PS-0226-2025</v>
          </cell>
          <cell r="F1300">
            <v>0</v>
          </cell>
        </row>
        <row r="1301">
          <cell r="E1301" t="str">
            <v>OTROSÍ No. 1 - 600-PS-0227-2025</v>
          </cell>
          <cell r="F1301">
            <v>0</v>
          </cell>
        </row>
        <row r="1302">
          <cell r="E1302" t="str">
            <v>OTROSÍ No. 1 - 600-PS-0229-2025</v>
          </cell>
          <cell r="F1302">
            <v>0</v>
          </cell>
        </row>
        <row r="1303">
          <cell r="E1303" t="str">
            <v>OTROSÍ No. 1 - 600-PS-0232-2025</v>
          </cell>
          <cell r="F1303">
            <v>0</v>
          </cell>
        </row>
        <row r="1304">
          <cell r="E1304" t="str">
            <v>OTROSÍ No. 1 - 600-PS-0236-2025</v>
          </cell>
          <cell r="F1304">
            <v>0</v>
          </cell>
        </row>
        <row r="1305">
          <cell r="E1305" t="str">
            <v>OTROSÍ No. 1 - 600-PS-0242-2025</v>
          </cell>
          <cell r="F1305">
            <v>0</v>
          </cell>
        </row>
        <row r="1306">
          <cell r="E1306" t="str">
            <v>OTROSÍ No. 1 - 600-PS-0245-2025</v>
          </cell>
          <cell r="F1306">
            <v>0</v>
          </cell>
        </row>
        <row r="1307">
          <cell r="E1307" t="str">
            <v>OTROSÍ No. 1 - 600-PS-0246-2025</v>
          </cell>
          <cell r="F1307">
            <v>0</v>
          </cell>
        </row>
        <row r="1308">
          <cell r="E1308" t="str">
            <v>OTROSÍ No. 1 - 600-PS-0247-2025</v>
          </cell>
          <cell r="F1308">
            <v>0</v>
          </cell>
        </row>
        <row r="1309">
          <cell r="E1309" t="str">
            <v>OTROSÍ No. 1 - 600-PS-0248-2025</v>
          </cell>
          <cell r="F1309">
            <v>0</v>
          </cell>
        </row>
        <row r="1310">
          <cell r="E1310" t="str">
            <v>OTROSÍ No. 1 - 600-PS-0249-2025</v>
          </cell>
          <cell r="F1310">
            <v>0</v>
          </cell>
        </row>
        <row r="1311">
          <cell r="E1311" t="str">
            <v>OTROSÍ No. 1 - 600-PS-0250-2025</v>
          </cell>
          <cell r="F1311">
            <v>0</v>
          </cell>
        </row>
        <row r="1312">
          <cell r="E1312" t="str">
            <v>OTROSÍ No. 1 - 600-PS-0251-2025</v>
          </cell>
          <cell r="F1312">
            <v>0</v>
          </cell>
        </row>
        <row r="1313">
          <cell r="E1313" t="str">
            <v>OTROSÍ No. 1 - 600-PS-0254-2025</v>
          </cell>
          <cell r="F1313">
            <v>0</v>
          </cell>
        </row>
        <row r="1314">
          <cell r="E1314" t="str">
            <v>OTROSÍ No. 1 - 600-PS-0257-2025</v>
          </cell>
          <cell r="F1314">
            <v>0</v>
          </cell>
        </row>
        <row r="1315">
          <cell r="E1315" t="str">
            <v>OTROSÍ No. 1 - 600-PS-0259-2025</v>
          </cell>
          <cell r="F1315">
            <v>0</v>
          </cell>
        </row>
        <row r="1316">
          <cell r="E1316" t="str">
            <v>OTROSÍ No. 1 - 600-PS-0260-2025</v>
          </cell>
          <cell r="F1316">
            <v>0</v>
          </cell>
        </row>
        <row r="1317">
          <cell r="E1317" t="str">
            <v>OTROSÍ No. 1 - 600-PS-0261-2025</v>
          </cell>
          <cell r="F1317">
            <v>0</v>
          </cell>
        </row>
        <row r="1318">
          <cell r="E1318" t="str">
            <v>OTROSÍ No. 1 - 600-PS-0262-2025</v>
          </cell>
          <cell r="F1318">
            <v>0</v>
          </cell>
        </row>
        <row r="1319">
          <cell r="E1319" t="str">
            <v>OTROSÍ No. 1 - 600-PS-0263-2025</v>
          </cell>
          <cell r="F1319">
            <v>0</v>
          </cell>
        </row>
        <row r="1320">
          <cell r="E1320" t="str">
            <v>OTROSÍ No. 1 - 600-PS-0264-2025</v>
          </cell>
          <cell r="F1320">
            <v>0</v>
          </cell>
        </row>
        <row r="1321">
          <cell r="E1321" t="str">
            <v>OTROSÍ No. 1 - 600-PS-0268-2025</v>
          </cell>
          <cell r="F1321">
            <v>0</v>
          </cell>
        </row>
        <row r="1322">
          <cell r="E1322" t="str">
            <v>OTROSÍ No. 1 - 600-PS-0269-2025</v>
          </cell>
          <cell r="F1322">
            <v>0</v>
          </cell>
        </row>
        <row r="1323">
          <cell r="E1323" t="str">
            <v>OTROSÍ No. 1 - 600-PS-0271-2025</v>
          </cell>
          <cell r="F1323">
            <v>0</v>
          </cell>
        </row>
        <row r="1324">
          <cell r="E1324" t="str">
            <v>OTROSÍ No. 1 - 600-PS-0276-2025</v>
          </cell>
          <cell r="F1324">
            <v>0</v>
          </cell>
        </row>
        <row r="1325">
          <cell r="E1325" t="str">
            <v>OTROSÍ No. 1 - 600-PS-0278-2025</v>
          </cell>
          <cell r="F1325">
            <v>0</v>
          </cell>
        </row>
        <row r="1326">
          <cell r="E1326" t="str">
            <v>OTROSÍ No. 1 - 600-PS-0280-2025</v>
          </cell>
          <cell r="F1326">
            <v>0</v>
          </cell>
        </row>
        <row r="1327">
          <cell r="E1327" t="str">
            <v>OTROSÍ No. 1 - 600-PS-0300-2025</v>
          </cell>
          <cell r="F1327">
            <v>0</v>
          </cell>
        </row>
        <row r="1328">
          <cell r="E1328" t="str">
            <v>OTROSÍ No. 1 - 600-PS-0309-2025</v>
          </cell>
          <cell r="F1328">
            <v>0</v>
          </cell>
        </row>
        <row r="1329">
          <cell r="E1329" t="str">
            <v>OTROSÍ No. 1 - 600-PS-0851-2025</v>
          </cell>
          <cell r="F1329">
            <v>0</v>
          </cell>
        </row>
        <row r="1330">
          <cell r="E1330" t="str">
            <v>OTROSÍ No. 1 - 600-PS-1279-2025</v>
          </cell>
          <cell r="F1330">
            <v>0</v>
          </cell>
        </row>
        <row r="1331">
          <cell r="E1331" t="str">
            <v>OTROSÍ No. 1 - 600-PS-1411-2025</v>
          </cell>
          <cell r="F1331">
            <v>1022890</v>
          </cell>
        </row>
        <row r="1332">
          <cell r="E1332" t="str">
            <v>OTROSÍ No. 1 - 600-PS-1762-2025</v>
          </cell>
          <cell r="F1332">
            <v>0</v>
          </cell>
        </row>
        <row r="1333">
          <cell r="E1333" t="str">
            <v>OTROSÍ No. 1 - 600-PS-1766-2025</v>
          </cell>
          <cell r="F1333">
            <v>0</v>
          </cell>
        </row>
        <row r="1334">
          <cell r="E1334" t="str">
            <v>OTROSÍ No. 1 - 600-PS-1767-2025</v>
          </cell>
          <cell r="F1334">
            <v>0</v>
          </cell>
        </row>
        <row r="1335">
          <cell r="E1335" t="str">
            <v>OTROSÍ No. 1 - 600-PS-1784-2025</v>
          </cell>
          <cell r="F1335">
            <v>0</v>
          </cell>
        </row>
        <row r="1336">
          <cell r="E1336" t="str">
            <v>OTROSÍ No. 1 - 600-PS-1785-2025</v>
          </cell>
          <cell r="F1336">
            <v>0</v>
          </cell>
        </row>
        <row r="1337">
          <cell r="E1337" t="str">
            <v>OTROSÍ No. 1 - 600-PS-2588-2025</v>
          </cell>
          <cell r="F1337">
            <v>1300283</v>
          </cell>
        </row>
        <row r="1338">
          <cell r="E1338" t="str">
            <v>OTROSI No. 1 200-PS-0760-2025</v>
          </cell>
          <cell r="F1338">
            <v>0</v>
          </cell>
        </row>
        <row r="1339">
          <cell r="E1339" t="str">
            <v>OTROSI No. 1 300-CCE-1671-2024</v>
          </cell>
          <cell r="F1339">
            <v>111780000</v>
          </cell>
        </row>
        <row r="1340">
          <cell r="E1340" t="str">
            <v>OTROSI No. 1 AL CONTRATO 300-PS-3140-2024</v>
          </cell>
          <cell r="F1340">
            <v>0</v>
          </cell>
        </row>
        <row r="1341">
          <cell r="E1341" t="str">
            <v>OTROSI No. 2 100-AO-1756-2023</v>
          </cell>
          <cell r="F1341">
            <v>136581503</v>
          </cell>
        </row>
        <row r="1342">
          <cell r="E1342" t="str">
            <v>OTROSI No. 2 300-CO-4435-2023</v>
          </cell>
          <cell r="F1342">
            <v>228120633</v>
          </cell>
        </row>
        <row r="1343">
          <cell r="E1343" t="str">
            <v>OTROSI No. 2 800-PS-2505-2024</v>
          </cell>
          <cell r="F1343">
            <v>28232752</v>
          </cell>
        </row>
        <row r="1344">
          <cell r="E1344" t="str">
            <v>OTROSI No. 2 AL CONTRATO 300-CM-0001-2025</v>
          </cell>
          <cell r="F1344">
            <v>5430658172</v>
          </cell>
        </row>
        <row r="1345">
          <cell r="E1345" t="str">
            <v>OTROSI No. 3 300-PS-2179-2022</v>
          </cell>
          <cell r="F1345">
            <v>1270848774</v>
          </cell>
        </row>
        <row r="1346">
          <cell r="E1346" t="str">
            <v>OTROSI No. 3 300-PS-3962-2023</v>
          </cell>
          <cell r="F1346">
            <v>89424929</v>
          </cell>
        </row>
        <row r="1347">
          <cell r="E1347" t="str">
            <v>OTROSI No. 3 AL CONTRATO 300-CO-4286-2023</v>
          </cell>
          <cell r="F1347">
            <v>0</v>
          </cell>
        </row>
        <row r="1348">
          <cell r="E1348" t="str">
            <v>OTROSÍ No. 5 900-AO-1931-2021</v>
          </cell>
          <cell r="F1348">
            <v>153544246</v>
          </cell>
        </row>
        <row r="1349">
          <cell r="E1349" t="str">
            <v>OTROSI No. 9 800-PS-1394-2021</v>
          </cell>
          <cell r="F1349">
            <v>479128327</v>
          </cell>
        </row>
        <row r="1350">
          <cell r="E1350" t="str">
            <v>POLIZA 1021856</v>
          </cell>
          <cell r="F1350">
            <v>2800831656</v>
          </cell>
        </row>
        <row r="1351">
          <cell r="E1351" t="str">
            <v>POLIZA 1021858</v>
          </cell>
          <cell r="F1351">
            <v>255700232</v>
          </cell>
        </row>
        <row r="1352">
          <cell r="E1352" t="str">
            <v>POLIZA 23525753</v>
          </cell>
          <cell r="F1352">
            <v>685907793</v>
          </cell>
        </row>
        <row r="1353">
          <cell r="E1353" t="str">
            <v>POLIZA 23526248</v>
          </cell>
          <cell r="F1353">
            <v>44842837</v>
          </cell>
        </row>
        <row r="1354">
          <cell r="E1354" t="str">
            <v>POLIZA 23526940</v>
          </cell>
          <cell r="F1354">
            <v>25129796662</v>
          </cell>
        </row>
        <row r="1355">
          <cell r="E1355" t="str">
            <v>POLIZA 23527123</v>
          </cell>
          <cell r="F1355">
            <v>4261653617</v>
          </cell>
        </row>
        <row r="1356">
          <cell r="E1356" t="str">
            <v>POLIZA 23528943</v>
          </cell>
          <cell r="F1356">
            <v>828868808</v>
          </cell>
        </row>
        <row r="1357">
          <cell r="E1357" t="str">
            <v>Res No. 3000001852025 - 29-04-2025</v>
          </cell>
          <cell r="F1357">
            <v>1800325</v>
          </cell>
        </row>
        <row r="1358">
          <cell r="E1358" t="str">
            <v>Res No. 3000001862025 - 29-04-2025</v>
          </cell>
          <cell r="F1358">
            <v>1493500</v>
          </cell>
        </row>
        <row r="1359">
          <cell r="E1359" t="str">
            <v>Res No. 3000001872025 - 29-04-2025</v>
          </cell>
          <cell r="F1359">
            <v>1493500</v>
          </cell>
        </row>
        <row r="1360">
          <cell r="E1360" t="str">
            <v>RES No. 3000002002025 del 7 de may 2025</v>
          </cell>
          <cell r="F1360">
            <v>2976765</v>
          </cell>
        </row>
        <row r="1361">
          <cell r="E1361" t="str">
            <v>RES No. 3000002052025 del 7 de may 2025</v>
          </cell>
          <cell r="F1361">
            <v>3117250</v>
          </cell>
        </row>
        <row r="1362">
          <cell r="E1362" t="str">
            <v>RES No. 3000002062025-3000002022025 del 7 de may 2</v>
          </cell>
          <cell r="F1362">
            <v>4194305</v>
          </cell>
        </row>
        <row r="1363">
          <cell r="E1363" t="str">
            <v>RES No. 3000002792025 del 20/06/2025</v>
          </cell>
          <cell r="F1363">
            <v>0</v>
          </cell>
        </row>
        <row r="1364">
          <cell r="E1364" t="str">
            <v>RES No. 3000002802025 del 20/06/2025</v>
          </cell>
          <cell r="F1364">
            <v>0</v>
          </cell>
        </row>
        <row r="1365">
          <cell r="E1365" t="str">
            <v>RES No. 3000002812025 del 24/06/2025</v>
          </cell>
          <cell r="F1365">
            <v>0</v>
          </cell>
        </row>
        <row r="1366">
          <cell r="E1366" t="str">
            <v>RES No.3000002072025-3000002032025 del 7 de may 20</v>
          </cell>
          <cell r="F1366">
            <v>3766225</v>
          </cell>
        </row>
        <row r="1367">
          <cell r="E1367" t="str">
            <v>RES No.3000002082025-3000002042025 del 7 de may 20</v>
          </cell>
          <cell r="F1367">
            <v>2882820</v>
          </cell>
        </row>
        <row r="1368">
          <cell r="E1368" t="str">
            <v>RES No.3000002782025 del 20/06/2025-3000002822025</v>
          </cell>
          <cell r="F1368">
            <v>0</v>
          </cell>
        </row>
        <row r="1369">
          <cell r="E1369" t="str">
            <v>RES. No. 3000001912025 - 02/05/2025</v>
          </cell>
          <cell r="F1369">
            <v>5062955</v>
          </cell>
        </row>
      </sheetData>
    </sheetDataSet>
  </externalBook>
</externalLink>
</file>

<file path=xl/persons/person.xml><?xml version="1.0" encoding="utf-8"?>
<personList xmlns="http://schemas.microsoft.com/office/spreadsheetml/2018/threadedcomments" xmlns:x="http://schemas.openxmlformats.org/spreadsheetml/2006/main">
  <person displayName="Mauricio Ospina Castrillon" id="{6AEF5D0F-EFCC-4CAF-A2E6-6A213BD3EFC9}" userId="S-1-5-21-2946009965-2423763324-4118652065-36145" providerId="AD"/>
  <person displayName="Angelica Ramirez Upegui" id="{1F65F1DE-E1F5-4CA6-991A-A1EB74EED688}" userId="S::anramirez@emcali.com.co::7070d682-9e68-4a0b-ad4b-2026cd41be6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87" dT="2025-08-12T16:15:38.66" personId="{6AEF5D0F-EFCC-4CAF-A2E6-6A213BD3EFC9}" id="{4EBE8EC9-39E0-4BE1-B5FB-DBC81111E7F3}">
    <text>Se realizo Otrosi por tiempo</text>
  </threadedComment>
  <threadedComment ref="O94" dT="2025-08-12T17:13:12.78" personId="{1F65F1DE-E1F5-4CA6-991A-A1EB74EED688}" id="{AE866A38-3D9A-4CC8-9041-8FE9CE99FDFC}">
    <text xml:space="preserve">Este contrato tuvo suspensión Abril, Mayo y Junio. Se reactivo el 1 de Julio y va hasta el 31 de Agosto.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156"/>
  <sheetViews>
    <sheetView tabSelected="1" topLeftCell="A3" zoomScale="60" zoomScaleNormal="60" workbookViewId="0">
      <pane ySplit="1" topLeftCell="A4" activePane="bottomLeft" state="frozen"/>
      <selection activeCell="A3" sqref="A3"/>
      <selection pane="bottomLeft" activeCell="C5" sqref="C5"/>
    </sheetView>
  </sheetViews>
  <sheetFormatPr baseColWidth="10" defaultColWidth="11.5546875" defaultRowHeight="13.8" x14ac:dyDescent="0.3"/>
  <cols>
    <col min="1" max="1" width="1.109375" style="1" customWidth="1"/>
    <col min="2" max="2" width="22.77734375" style="1" customWidth="1"/>
    <col min="3" max="3" width="36.5546875" style="6" customWidth="1"/>
    <col min="4" max="4" width="21.44140625" style="1" customWidth="1"/>
    <col min="5" max="5" width="23.77734375" style="6" customWidth="1"/>
    <col min="6" max="6" width="25.88671875" style="1" customWidth="1"/>
    <col min="7" max="8" width="22.88671875" style="1" customWidth="1"/>
    <col min="9" max="9" width="26.33203125" style="19" customWidth="1"/>
    <col min="10" max="10" width="20" style="20" customWidth="1"/>
    <col min="11" max="11" width="20.21875" style="10" customWidth="1"/>
    <col min="12" max="12" width="19.21875" style="1" customWidth="1"/>
    <col min="13" max="13" width="26.21875" style="54" customWidth="1"/>
    <col min="14" max="14" width="16.88671875" style="1" customWidth="1"/>
    <col min="15" max="15" width="22.6640625" style="1" customWidth="1"/>
    <col min="16" max="16" width="28.77734375" style="6" customWidth="1"/>
    <col min="17" max="16384" width="11.5546875" style="1"/>
  </cols>
  <sheetData>
    <row r="1" spans="2:16" ht="18" customHeight="1" x14ac:dyDescent="0.3">
      <c r="B1" s="155" t="s">
        <v>328</v>
      </c>
      <c r="C1" s="155"/>
      <c r="D1" s="155"/>
      <c r="E1" s="155"/>
      <c r="F1" s="155"/>
      <c r="G1" s="155"/>
      <c r="H1" s="155"/>
      <c r="I1" s="155"/>
      <c r="J1" s="155"/>
      <c r="K1" s="155"/>
      <c r="L1" s="155"/>
      <c r="M1" s="155"/>
      <c r="N1" s="155"/>
      <c r="O1" s="155"/>
    </row>
    <row r="2" spans="2:16" ht="18" customHeight="1" x14ac:dyDescent="0.3">
      <c r="B2" s="153" t="s">
        <v>0</v>
      </c>
      <c r="C2" s="153"/>
      <c r="D2" s="153"/>
      <c r="E2" s="153"/>
      <c r="F2" s="153"/>
      <c r="G2" s="153"/>
      <c r="H2" s="153"/>
      <c r="I2" s="153"/>
      <c r="J2" s="154" t="s">
        <v>1</v>
      </c>
      <c r="K2" s="154"/>
      <c r="L2" s="154"/>
      <c r="M2" s="154"/>
      <c r="N2" s="154"/>
      <c r="O2" s="154"/>
    </row>
    <row r="3" spans="2:16" ht="41.4" x14ac:dyDescent="0.3">
      <c r="B3" s="2" t="s">
        <v>2</v>
      </c>
      <c r="C3" s="2" t="s">
        <v>3</v>
      </c>
      <c r="D3" s="2" t="s">
        <v>4</v>
      </c>
      <c r="E3" s="2" t="s">
        <v>5</v>
      </c>
      <c r="F3" s="2" t="s">
        <v>6</v>
      </c>
      <c r="G3" s="2" t="s">
        <v>7</v>
      </c>
      <c r="H3" s="21" t="s">
        <v>8</v>
      </c>
      <c r="I3" s="18" t="s">
        <v>9</v>
      </c>
      <c r="J3" s="18" t="s">
        <v>10</v>
      </c>
      <c r="K3" s="9" t="s">
        <v>11</v>
      </c>
      <c r="L3" s="2" t="s">
        <v>12</v>
      </c>
      <c r="M3" s="2" t="s">
        <v>13</v>
      </c>
      <c r="N3" s="2" t="s">
        <v>14</v>
      </c>
      <c r="O3" s="2" t="s">
        <v>15</v>
      </c>
      <c r="P3" s="2" t="s">
        <v>1</v>
      </c>
    </row>
    <row r="4" spans="2:16" ht="110.4" x14ac:dyDescent="0.3">
      <c r="B4" s="23" t="s">
        <v>16</v>
      </c>
      <c r="C4" s="24" t="s">
        <v>17</v>
      </c>
      <c r="D4" s="25" t="s">
        <v>18</v>
      </c>
      <c r="E4" s="26" t="s">
        <v>19</v>
      </c>
      <c r="F4" s="25" t="s">
        <v>20</v>
      </c>
      <c r="G4" s="3">
        <v>24260400</v>
      </c>
      <c r="H4" s="23" t="s">
        <v>21</v>
      </c>
      <c r="I4" s="27">
        <v>45681</v>
      </c>
      <c r="J4" s="27">
        <v>45869</v>
      </c>
      <c r="K4" s="28">
        <v>0.8571428571428571</v>
      </c>
      <c r="L4" s="3">
        <v>24260400</v>
      </c>
      <c r="M4" s="55">
        <v>4043400</v>
      </c>
      <c r="N4" s="25">
        <v>1</v>
      </c>
      <c r="O4" s="29">
        <v>4043400</v>
      </c>
      <c r="P4" s="24" t="s">
        <v>884</v>
      </c>
    </row>
    <row r="5" spans="2:16" ht="72" x14ac:dyDescent="0.3">
      <c r="B5" s="23" t="s">
        <v>16</v>
      </c>
      <c r="C5" s="24" t="s">
        <v>17</v>
      </c>
      <c r="D5" s="25" t="s">
        <v>22</v>
      </c>
      <c r="E5" s="26" t="s">
        <v>19</v>
      </c>
      <c r="F5" s="25" t="s">
        <v>23</v>
      </c>
      <c r="G5" s="3">
        <v>24260400</v>
      </c>
      <c r="H5" s="23" t="s">
        <v>24</v>
      </c>
      <c r="I5" s="27">
        <v>45681</v>
      </c>
      <c r="J5" s="27">
        <v>45869</v>
      </c>
      <c r="K5" s="28">
        <v>0.8571428571428571</v>
      </c>
      <c r="L5" s="3">
        <v>24260400</v>
      </c>
      <c r="M5" s="55">
        <v>4043400</v>
      </c>
      <c r="N5" s="25">
        <v>1</v>
      </c>
      <c r="O5" s="29">
        <v>4043400</v>
      </c>
      <c r="P5" s="24" t="s">
        <v>884</v>
      </c>
    </row>
    <row r="6" spans="2:16" ht="100.8" x14ac:dyDescent="0.3">
      <c r="B6" s="23" t="s">
        <v>16</v>
      </c>
      <c r="C6" s="24" t="s">
        <v>25</v>
      </c>
      <c r="D6" s="25" t="s">
        <v>26</v>
      </c>
      <c r="E6" s="26" t="s">
        <v>19</v>
      </c>
      <c r="F6" s="25" t="s">
        <v>27</v>
      </c>
      <c r="G6" s="3">
        <v>68574000</v>
      </c>
      <c r="H6" s="23" t="s">
        <v>28</v>
      </c>
      <c r="I6" s="27">
        <v>45681</v>
      </c>
      <c r="J6" s="27">
        <v>45869</v>
      </c>
      <c r="K6" s="28">
        <v>0.8571428571428571</v>
      </c>
      <c r="L6" s="3">
        <v>68574000</v>
      </c>
      <c r="M6" s="55">
        <v>11429000</v>
      </c>
      <c r="N6" s="25">
        <v>0</v>
      </c>
      <c r="O6" s="29">
        <v>11429000</v>
      </c>
      <c r="P6" s="24" t="s">
        <v>885</v>
      </c>
    </row>
    <row r="7" spans="2:16" ht="72" x14ac:dyDescent="0.3">
      <c r="B7" s="23" t="s">
        <v>16</v>
      </c>
      <c r="C7" s="24" t="s">
        <v>29</v>
      </c>
      <c r="D7" s="25" t="s">
        <v>30</v>
      </c>
      <c r="E7" s="26" t="s">
        <v>19</v>
      </c>
      <c r="F7" s="25" t="s">
        <v>31</v>
      </c>
      <c r="G7" s="3">
        <v>16401550</v>
      </c>
      <c r="H7" s="23" t="s">
        <v>32</v>
      </c>
      <c r="I7" s="27">
        <v>45681</v>
      </c>
      <c r="J7" s="27">
        <v>45869</v>
      </c>
      <c r="K7" s="28">
        <v>0.84615384615384615</v>
      </c>
      <c r="L7" s="3">
        <v>16401550</v>
      </c>
      <c r="M7" s="55">
        <v>2982100</v>
      </c>
      <c r="N7" s="25">
        <v>1</v>
      </c>
      <c r="O7" s="29">
        <v>2982100</v>
      </c>
      <c r="P7" s="24" t="s">
        <v>886</v>
      </c>
    </row>
    <row r="8" spans="2:16" ht="100.8" x14ac:dyDescent="0.3">
      <c r="B8" s="23" t="s">
        <v>16</v>
      </c>
      <c r="C8" s="24" t="s">
        <v>33</v>
      </c>
      <c r="D8" s="25" t="s">
        <v>34</v>
      </c>
      <c r="E8" s="26" t="s">
        <v>19</v>
      </c>
      <c r="F8" s="25" t="s">
        <v>35</v>
      </c>
      <c r="G8" s="3">
        <v>30250000</v>
      </c>
      <c r="H8" s="23" t="s">
        <v>36</v>
      </c>
      <c r="I8" s="27">
        <v>45681</v>
      </c>
      <c r="J8" s="27">
        <v>45869</v>
      </c>
      <c r="K8" s="28">
        <v>0.84615384615384615</v>
      </c>
      <c r="L8" s="3">
        <v>30250000</v>
      </c>
      <c r="M8" s="55">
        <v>5500000</v>
      </c>
      <c r="N8" s="25">
        <v>1</v>
      </c>
      <c r="O8" s="29">
        <v>5500000</v>
      </c>
      <c r="P8" s="24" t="s">
        <v>887</v>
      </c>
    </row>
    <row r="9" spans="2:16" ht="57.6" x14ac:dyDescent="0.3">
      <c r="B9" s="23" t="s">
        <v>16</v>
      </c>
      <c r="C9" s="24" t="s">
        <v>37</v>
      </c>
      <c r="D9" s="25" t="s">
        <v>38</v>
      </c>
      <c r="E9" s="26" t="s">
        <v>19</v>
      </c>
      <c r="F9" s="25" t="s">
        <v>39</v>
      </c>
      <c r="G9" s="3">
        <v>24260400</v>
      </c>
      <c r="H9" s="23" t="s">
        <v>40</v>
      </c>
      <c r="I9" s="27">
        <v>45681</v>
      </c>
      <c r="J9" s="27">
        <v>45869</v>
      </c>
      <c r="K9" s="28">
        <v>0.8571428571428571</v>
      </c>
      <c r="L9" s="3">
        <v>24260400</v>
      </c>
      <c r="M9" s="55">
        <v>4043400</v>
      </c>
      <c r="N9" s="25">
        <v>1</v>
      </c>
      <c r="O9" s="29">
        <v>4043400</v>
      </c>
      <c r="P9" s="24" t="s">
        <v>885</v>
      </c>
    </row>
    <row r="10" spans="2:16" ht="100.8" x14ac:dyDescent="0.3">
      <c r="B10" s="23" t="s">
        <v>16</v>
      </c>
      <c r="C10" s="24" t="s">
        <v>41</v>
      </c>
      <c r="D10" s="25" t="s">
        <v>42</v>
      </c>
      <c r="E10" s="26" t="s">
        <v>19</v>
      </c>
      <c r="F10" s="25" t="s">
        <v>43</v>
      </c>
      <c r="G10" s="3">
        <v>49084200</v>
      </c>
      <c r="H10" s="23" t="s">
        <v>44</v>
      </c>
      <c r="I10" s="27">
        <v>45681</v>
      </c>
      <c r="J10" s="27">
        <v>45869</v>
      </c>
      <c r="K10" s="28">
        <v>0.8571428571428571</v>
      </c>
      <c r="L10" s="3">
        <v>49084200</v>
      </c>
      <c r="M10" s="55">
        <v>8180700</v>
      </c>
      <c r="N10" s="25">
        <v>1</v>
      </c>
      <c r="O10" s="29">
        <v>8180700</v>
      </c>
      <c r="P10" s="24" t="s">
        <v>885</v>
      </c>
    </row>
    <row r="11" spans="2:16" ht="57.6" x14ac:dyDescent="0.3">
      <c r="B11" s="23" t="s">
        <v>16</v>
      </c>
      <c r="C11" s="24" t="s">
        <v>45</v>
      </c>
      <c r="D11" s="25" t="s">
        <v>46</v>
      </c>
      <c r="E11" s="26" t="s">
        <v>19</v>
      </c>
      <c r="F11" s="25" t="s">
        <v>47</v>
      </c>
      <c r="G11" s="3">
        <v>27510560</v>
      </c>
      <c r="H11" s="23" t="s">
        <v>48</v>
      </c>
      <c r="I11" s="27">
        <v>45681</v>
      </c>
      <c r="J11" s="27">
        <v>45838</v>
      </c>
      <c r="K11" s="28">
        <v>1</v>
      </c>
      <c r="L11" s="3">
        <v>27510560</v>
      </c>
      <c r="M11" s="55">
        <v>0</v>
      </c>
      <c r="N11" s="25">
        <v>0</v>
      </c>
      <c r="O11" s="29">
        <v>0</v>
      </c>
      <c r="P11" s="24" t="s">
        <v>886</v>
      </c>
    </row>
    <row r="12" spans="2:16" ht="100.8" x14ac:dyDescent="0.3">
      <c r="B12" s="23" t="s">
        <v>16</v>
      </c>
      <c r="C12" s="24" t="s">
        <v>49</v>
      </c>
      <c r="D12" s="25" t="s">
        <v>50</v>
      </c>
      <c r="E12" s="26" t="s">
        <v>19</v>
      </c>
      <c r="F12" s="25" t="s">
        <v>51</v>
      </c>
      <c r="G12" s="3">
        <v>27283200</v>
      </c>
      <c r="H12" s="23" t="s">
        <v>52</v>
      </c>
      <c r="I12" s="27">
        <v>45681</v>
      </c>
      <c r="J12" s="27">
        <v>45869</v>
      </c>
      <c r="K12" s="28">
        <v>0.8571428571428571</v>
      </c>
      <c r="L12" s="3">
        <v>27283200</v>
      </c>
      <c r="M12" s="55">
        <v>4547200</v>
      </c>
      <c r="N12" s="25">
        <v>1</v>
      </c>
      <c r="O12" s="29">
        <v>4547200</v>
      </c>
      <c r="P12" s="24" t="s">
        <v>886</v>
      </c>
    </row>
    <row r="13" spans="2:16" ht="100.8" x14ac:dyDescent="0.3">
      <c r="B13" s="23" t="s">
        <v>16</v>
      </c>
      <c r="C13" s="24" t="s">
        <v>45</v>
      </c>
      <c r="D13" s="25" t="s">
        <v>53</v>
      </c>
      <c r="E13" s="26" t="s">
        <v>19</v>
      </c>
      <c r="F13" s="25" t="s">
        <v>54</v>
      </c>
      <c r="G13" s="3">
        <v>30011520</v>
      </c>
      <c r="H13" s="23" t="s">
        <v>55</v>
      </c>
      <c r="I13" s="27">
        <v>45681</v>
      </c>
      <c r="J13" s="27">
        <v>45811</v>
      </c>
      <c r="K13" s="28">
        <v>1</v>
      </c>
      <c r="L13" s="3">
        <v>30011520</v>
      </c>
      <c r="M13" s="55">
        <v>0</v>
      </c>
      <c r="N13" s="25">
        <v>0</v>
      </c>
      <c r="O13" s="29"/>
      <c r="P13" s="24" t="s">
        <v>886</v>
      </c>
    </row>
    <row r="14" spans="2:16" ht="100.8" x14ac:dyDescent="0.3">
      <c r="B14" s="23" t="s">
        <v>16</v>
      </c>
      <c r="C14" s="24" t="s">
        <v>41</v>
      </c>
      <c r="D14" s="25" t="s">
        <v>56</v>
      </c>
      <c r="E14" s="26" t="s">
        <v>19</v>
      </c>
      <c r="F14" s="25" t="s">
        <v>57</v>
      </c>
      <c r="G14" s="3">
        <v>57492000</v>
      </c>
      <c r="H14" s="23" t="s">
        <v>58</v>
      </c>
      <c r="I14" s="27">
        <v>45681</v>
      </c>
      <c r="J14" s="27">
        <v>45869</v>
      </c>
      <c r="K14" s="28">
        <v>0.8571428571428571</v>
      </c>
      <c r="L14" s="3">
        <v>57492000</v>
      </c>
      <c r="M14" s="55">
        <v>9582000</v>
      </c>
      <c r="N14" s="25">
        <v>1</v>
      </c>
      <c r="O14" s="29">
        <v>9582000</v>
      </c>
      <c r="P14" s="24" t="s">
        <v>886</v>
      </c>
    </row>
    <row r="15" spans="2:16" ht="100.8" x14ac:dyDescent="0.3">
      <c r="B15" s="23" t="s">
        <v>16</v>
      </c>
      <c r="C15" s="24" t="s">
        <v>59</v>
      </c>
      <c r="D15" s="25" t="s">
        <v>60</v>
      </c>
      <c r="E15" s="26" t="s">
        <v>19</v>
      </c>
      <c r="F15" s="25" t="s">
        <v>61</v>
      </c>
      <c r="G15" s="3">
        <v>24260400</v>
      </c>
      <c r="H15" s="23" t="s">
        <v>62</v>
      </c>
      <c r="I15" s="27">
        <v>45684</v>
      </c>
      <c r="J15" s="27">
        <v>45869</v>
      </c>
      <c r="K15" s="28">
        <v>0.8571428571428571</v>
      </c>
      <c r="L15" s="3">
        <v>24260400</v>
      </c>
      <c r="M15" s="55">
        <v>4043400</v>
      </c>
      <c r="N15" s="25">
        <v>1</v>
      </c>
      <c r="O15" s="29">
        <v>4043400</v>
      </c>
      <c r="P15" s="24" t="s">
        <v>887</v>
      </c>
    </row>
    <row r="16" spans="2:16" ht="100.8" x14ac:dyDescent="0.3">
      <c r="B16" s="23" t="s">
        <v>16</v>
      </c>
      <c r="C16" s="24" t="s">
        <v>63</v>
      </c>
      <c r="D16" s="25" t="s">
        <v>64</v>
      </c>
      <c r="E16" s="26" t="s">
        <v>19</v>
      </c>
      <c r="F16" s="25" t="s">
        <v>65</v>
      </c>
      <c r="G16" s="3">
        <v>27282000</v>
      </c>
      <c r="H16" s="23" t="s">
        <v>66</v>
      </c>
      <c r="I16" s="27">
        <v>45680</v>
      </c>
      <c r="J16" s="27">
        <v>45869</v>
      </c>
      <c r="K16" s="28">
        <v>0.8571428571428571</v>
      </c>
      <c r="L16" s="3">
        <v>27282000</v>
      </c>
      <c r="M16" s="55">
        <v>4547000</v>
      </c>
      <c r="N16" s="25">
        <v>1</v>
      </c>
      <c r="O16" s="29">
        <v>4547000</v>
      </c>
      <c r="P16" s="24" t="s">
        <v>887</v>
      </c>
    </row>
    <row r="17" spans="2:16" ht="100.8" x14ac:dyDescent="0.3">
      <c r="B17" s="23" t="s">
        <v>16</v>
      </c>
      <c r="C17" s="24" t="s">
        <v>25</v>
      </c>
      <c r="D17" s="25" t="s">
        <v>67</v>
      </c>
      <c r="E17" s="26" t="s">
        <v>19</v>
      </c>
      <c r="F17" s="25" t="s">
        <v>68</v>
      </c>
      <c r="G17" s="3">
        <v>48000000</v>
      </c>
      <c r="H17" s="23" t="s">
        <v>69</v>
      </c>
      <c r="I17" s="27">
        <v>45681</v>
      </c>
      <c r="J17" s="27">
        <v>45869</v>
      </c>
      <c r="K17" s="28">
        <v>0.8571428571428571</v>
      </c>
      <c r="L17" s="3">
        <v>48000000</v>
      </c>
      <c r="M17" s="55">
        <v>8000000</v>
      </c>
      <c r="N17" s="25">
        <v>1</v>
      </c>
      <c r="O17" s="29">
        <v>8000000</v>
      </c>
      <c r="P17" s="24" t="s">
        <v>885</v>
      </c>
    </row>
    <row r="18" spans="2:16" ht="100.8" x14ac:dyDescent="0.3">
      <c r="B18" s="23" t="s">
        <v>16</v>
      </c>
      <c r="C18" s="24" t="s">
        <v>70</v>
      </c>
      <c r="D18" s="25" t="s">
        <v>71</v>
      </c>
      <c r="E18" s="26" t="s">
        <v>19</v>
      </c>
      <c r="F18" s="25" t="s">
        <v>72</v>
      </c>
      <c r="G18" s="3">
        <v>24260400</v>
      </c>
      <c r="H18" s="23" t="s">
        <v>73</v>
      </c>
      <c r="I18" s="27">
        <v>45681</v>
      </c>
      <c r="J18" s="27">
        <v>45869</v>
      </c>
      <c r="K18" s="28">
        <v>0.8571428571428571</v>
      </c>
      <c r="L18" s="3">
        <v>24260400</v>
      </c>
      <c r="M18" s="55">
        <v>4043400</v>
      </c>
      <c r="N18" s="25">
        <v>1</v>
      </c>
      <c r="O18" s="29">
        <v>4043400</v>
      </c>
      <c r="P18" s="24" t="s">
        <v>885</v>
      </c>
    </row>
    <row r="19" spans="2:16" ht="72" x14ac:dyDescent="0.3">
      <c r="B19" s="23" t="s">
        <v>16</v>
      </c>
      <c r="C19" s="24" t="s">
        <v>74</v>
      </c>
      <c r="D19" s="25" t="s">
        <v>75</v>
      </c>
      <c r="E19" s="26" t="s">
        <v>19</v>
      </c>
      <c r="F19" s="25" t="s">
        <v>76</v>
      </c>
      <c r="G19" s="3">
        <v>54000000</v>
      </c>
      <c r="H19" s="23" t="s">
        <v>77</v>
      </c>
      <c r="I19" s="27">
        <v>45681</v>
      </c>
      <c r="J19" s="27">
        <v>45869</v>
      </c>
      <c r="K19" s="28">
        <v>0.8571428571428571</v>
      </c>
      <c r="L19" s="3">
        <v>54000000</v>
      </c>
      <c r="M19" s="55">
        <v>9000000</v>
      </c>
      <c r="N19" s="25">
        <v>1</v>
      </c>
      <c r="O19" s="29">
        <v>9000000</v>
      </c>
      <c r="P19" s="24" t="s">
        <v>885</v>
      </c>
    </row>
    <row r="20" spans="2:16" ht="100.8" x14ac:dyDescent="0.3">
      <c r="B20" s="23" t="s">
        <v>16</v>
      </c>
      <c r="C20" s="24" t="s">
        <v>78</v>
      </c>
      <c r="D20" s="25" t="s">
        <v>79</v>
      </c>
      <c r="E20" s="26" t="s">
        <v>19</v>
      </c>
      <c r="F20" s="25" t="s">
        <v>80</v>
      </c>
      <c r="G20" s="3">
        <v>49084200</v>
      </c>
      <c r="H20" s="23" t="s">
        <v>81</v>
      </c>
      <c r="I20" s="27">
        <v>45681</v>
      </c>
      <c r="J20" s="27">
        <v>45869</v>
      </c>
      <c r="K20" s="28">
        <v>0.8571428571428571</v>
      </c>
      <c r="L20" s="3">
        <v>49084200</v>
      </c>
      <c r="M20" s="55">
        <v>8180700</v>
      </c>
      <c r="N20" s="25">
        <v>1</v>
      </c>
      <c r="O20" s="29">
        <v>8180700</v>
      </c>
      <c r="P20" s="24" t="s">
        <v>885</v>
      </c>
    </row>
    <row r="21" spans="2:16" ht="72" x14ac:dyDescent="0.3">
      <c r="B21" s="23" t="s">
        <v>16</v>
      </c>
      <c r="C21" s="24" t="s">
        <v>82</v>
      </c>
      <c r="D21" s="25" t="s">
        <v>83</v>
      </c>
      <c r="E21" s="26" t="s">
        <v>19</v>
      </c>
      <c r="F21" s="25" t="s">
        <v>84</v>
      </c>
      <c r="G21" s="3">
        <v>25065600</v>
      </c>
      <c r="H21" s="23" t="s">
        <v>85</v>
      </c>
      <c r="I21" s="27">
        <v>45684</v>
      </c>
      <c r="J21" s="27">
        <v>45869</v>
      </c>
      <c r="K21" s="28">
        <v>0.8571428571428571</v>
      </c>
      <c r="L21" s="3">
        <v>25065600</v>
      </c>
      <c r="M21" s="55">
        <v>4177600</v>
      </c>
      <c r="N21" s="25">
        <v>1</v>
      </c>
      <c r="O21" s="29">
        <v>4177600</v>
      </c>
      <c r="P21" s="24" t="s">
        <v>887</v>
      </c>
    </row>
    <row r="22" spans="2:16" ht="100.8" x14ac:dyDescent="0.3">
      <c r="B22" s="23" t="s">
        <v>16</v>
      </c>
      <c r="C22" s="24" t="s">
        <v>86</v>
      </c>
      <c r="D22" s="25" t="s">
        <v>87</v>
      </c>
      <c r="E22" s="26" t="s">
        <v>19</v>
      </c>
      <c r="F22" s="25" t="s">
        <v>88</v>
      </c>
      <c r="G22" s="3">
        <v>36000000</v>
      </c>
      <c r="H22" s="23" t="s">
        <v>89</v>
      </c>
      <c r="I22" s="27">
        <v>45684</v>
      </c>
      <c r="J22" s="27">
        <v>45869</v>
      </c>
      <c r="K22" s="28">
        <v>0.8571428571428571</v>
      </c>
      <c r="L22" s="3">
        <v>36000000</v>
      </c>
      <c r="M22" s="55">
        <v>6000000</v>
      </c>
      <c r="N22" s="25">
        <v>1</v>
      </c>
      <c r="O22" s="29">
        <v>6000000</v>
      </c>
      <c r="P22" s="24" t="s">
        <v>888</v>
      </c>
    </row>
    <row r="23" spans="2:16" ht="72" x14ac:dyDescent="0.3">
      <c r="B23" s="23" t="s">
        <v>16</v>
      </c>
      <c r="C23" s="24" t="s">
        <v>86</v>
      </c>
      <c r="D23" s="25" t="s">
        <v>90</v>
      </c>
      <c r="E23" s="26" t="s">
        <v>19</v>
      </c>
      <c r="F23" s="25" t="s">
        <v>91</v>
      </c>
      <c r="G23" s="3">
        <v>25800000</v>
      </c>
      <c r="H23" s="23" t="s">
        <v>92</v>
      </c>
      <c r="I23" s="27">
        <v>45684</v>
      </c>
      <c r="J23" s="27">
        <v>45869</v>
      </c>
      <c r="K23" s="28">
        <v>0.8571428571428571</v>
      </c>
      <c r="L23" s="3">
        <v>25800000</v>
      </c>
      <c r="M23" s="55">
        <v>4300000</v>
      </c>
      <c r="N23" s="25">
        <v>1</v>
      </c>
      <c r="O23" s="29">
        <v>4300000</v>
      </c>
      <c r="P23" s="24" t="s">
        <v>888</v>
      </c>
    </row>
    <row r="24" spans="2:16" ht="100.8" x14ac:dyDescent="0.3">
      <c r="B24" s="23" t="s">
        <v>16</v>
      </c>
      <c r="C24" s="24" t="s">
        <v>86</v>
      </c>
      <c r="D24" s="25" t="s">
        <v>93</v>
      </c>
      <c r="E24" s="26" t="s">
        <v>19</v>
      </c>
      <c r="F24" s="25" t="s">
        <v>94</v>
      </c>
      <c r="G24" s="3">
        <v>48000000</v>
      </c>
      <c r="H24" s="23" t="s">
        <v>95</v>
      </c>
      <c r="I24" s="27">
        <v>45684</v>
      </c>
      <c r="J24" s="27">
        <v>45869</v>
      </c>
      <c r="K24" s="28">
        <v>0.8571428571428571</v>
      </c>
      <c r="L24" s="3">
        <v>48000000</v>
      </c>
      <c r="M24" s="55">
        <v>8000000</v>
      </c>
      <c r="N24" s="25">
        <v>1</v>
      </c>
      <c r="O24" s="29">
        <v>8000000</v>
      </c>
      <c r="P24" s="24" t="s">
        <v>888</v>
      </c>
    </row>
    <row r="25" spans="2:16" ht="72" x14ac:dyDescent="0.3">
      <c r="B25" s="23" t="s">
        <v>16</v>
      </c>
      <c r="C25" s="24" t="s">
        <v>96</v>
      </c>
      <c r="D25" s="25" t="s">
        <v>97</v>
      </c>
      <c r="E25" s="26" t="s">
        <v>19</v>
      </c>
      <c r="F25" s="25" t="s">
        <v>98</v>
      </c>
      <c r="G25" s="3">
        <v>238000000</v>
      </c>
      <c r="H25" s="23" t="s">
        <v>99</v>
      </c>
      <c r="I25" s="27">
        <v>45680</v>
      </c>
      <c r="J25" s="27">
        <v>45869</v>
      </c>
      <c r="K25" s="28">
        <v>1</v>
      </c>
      <c r="L25" s="3">
        <v>238000000</v>
      </c>
      <c r="M25" s="55">
        <v>0</v>
      </c>
      <c r="N25" s="25">
        <v>0</v>
      </c>
      <c r="O25" s="29">
        <v>0</v>
      </c>
      <c r="P25" s="24" t="s">
        <v>887</v>
      </c>
    </row>
    <row r="26" spans="2:16" ht="72" x14ac:dyDescent="0.3">
      <c r="B26" s="23" t="s">
        <v>16</v>
      </c>
      <c r="C26" s="24" t="s">
        <v>100</v>
      </c>
      <c r="D26" s="25" t="s">
        <v>101</v>
      </c>
      <c r="E26" s="26" t="s">
        <v>19</v>
      </c>
      <c r="F26" s="25" t="s">
        <v>102</v>
      </c>
      <c r="G26" s="3">
        <v>16401550</v>
      </c>
      <c r="H26" s="23" t="s">
        <v>103</v>
      </c>
      <c r="I26" s="27">
        <v>45685</v>
      </c>
      <c r="J26" s="27">
        <v>45869</v>
      </c>
      <c r="K26" s="28">
        <v>0.84615384615384615</v>
      </c>
      <c r="L26" s="3">
        <v>16401550</v>
      </c>
      <c r="M26" s="55">
        <v>2982100</v>
      </c>
      <c r="N26" s="25">
        <v>1</v>
      </c>
      <c r="O26" s="29">
        <v>2982100</v>
      </c>
      <c r="P26" s="24" t="s">
        <v>889</v>
      </c>
    </row>
    <row r="27" spans="2:16" ht="100.8" x14ac:dyDescent="0.3">
      <c r="B27" s="23" t="s">
        <v>16</v>
      </c>
      <c r="C27" s="24" t="s">
        <v>100</v>
      </c>
      <c r="D27" s="25" t="s">
        <v>104</v>
      </c>
      <c r="E27" s="26" t="s">
        <v>19</v>
      </c>
      <c r="F27" s="25" t="s">
        <v>105</v>
      </c>
      <c r="G27" s="3">
        <v>12461350</v>
      </c>
      <c r="H27" s="23" t="s">
        <v>106</v>
      </c>
      <c r="I27" s="27">
        <v>45685</v>
      </c>
      <c r="J27" s="27">
        <v>45869</v>
      </c>
      <c r="K27" s="28">
        <v>0.84615384615384615</v>
      </c>
      <c r="L27" s="3">
        <v>12461350</v>
      </c>
      <c r="M27" s="55">
        <v>2265700</v>
      </c>
      <c r="N27" s="25">
        <v>1</v>
      </c>
      <c r="O27" s="29">
        <v>2265700</v>
      </c>
      <c r="P27" s="24" t="s">
        <v>889</v>
      </c>
    </row>
    <row r="28" spans="2:16" ht="100.8" x14ac:dyDescent="0.3">
      <c r="B28" s="23" t="s">
        <v>16</v>
      </c>
      <c r="C28" s="24" t="s">
        <v>107</v>
      </c>
      <c r="D28" s="25" t="s">
        <v>108</v>
      </c>
      <c r="E28" s="26" t="s">
        <v>19</v>
      </c>
      <c r="F28" s="25" t="s">
        <v>109</v>
      </c>
      <c r="G28" s="3">
        <v>33750000</v>
      </c>
      <c r="H28" s="23" t="s">
        <v>110</v>
      </c>
      <c r="I28" s="27">
        <v>45686</v>
      </c>
      <c r="J28" s="27">
        <v>45900</v>
      </c>
      <c r="K28" s="28">
        <v>0.6</v>
      </c>
      <c r="L28" s="3">
        <v>33750000</v>
      </c>
      <c r="M28" s="55">
        <v>22500000</v>
      </c>
      <c r="N28" s="25">
        <v>1</v>
      </c>
      <c r="O28" s="29">
        <v>22500000</v>
      </c>
      <c r="P28" s="24" t="s">
        <v>887</v>
      </c>
    </row>
    <row r="29" spans="2:16" ht="100.8" x14ac:dyDescent="0.3">
      <c r="B29" s="23" t="s">
        <v>16</v>
      </c>
      <c r="C29" s="24" t="s">
        <v>111</v>
      </c>
      <c r="D29" s="25" t="s">
        <v>112</v>
      </c>
      <c r="E29" s="26" t="s">
        <v>19</v>
      </c>
      <c r="F29" s="25" t="s">
        <v>113</v>
      </c>
      <c r="G29" s="3">
        <v>57145000</v>
      </c>
      <c r="H29" s="23" t="s">
        <v>114</v>
      </c>
      <c r="I29" s="27">
        <v>45686</v>
      </c>
      <c r="J29" s="27">
        <v>45747</v>
      </c>
      <c r="K29" s="28">
        <v>1</v>
      </c>
      <c r="L29" s="3">
        <v>57145000</v>
      </c>
      <c r="M29" s="55">
        <v>0</v>
      </c>
      <c r="N29" s="25">
        <v>0</v>
      </c>
      <c r="O29" s="29">
        <v>0</v>
      </c>
      <c r="P29" s="24" t="s">
        <v>887</v>
      </c>
    </row>
    <row r="30" spans="2:16" ht="72" x14ac:dyDescent="0.3">
      <c r="B30" s="23" t="s">
        <v>16</v>
      </c>
      <c r="C30" s="24" t="s">
        <v>115</v>
      </c>
      <c r="D30" s="25" t="s">
        <v>116</v>
      </c>
      <c r="E30" s="26" t="s">
        <v>19</v>
      </c>
      <c r="F30" s="25" t="s">
        <v>117</v>
      </c>
      <c r="G30" s="3">
        <v>39298050</v>
      </c>
      <c r="H30" s="23" t="s">
        <v>118</v>
      </c>
      <c r="I30" s="27">
        <v>45686</v>
      </c>
      <c r="J30" s="27">
        <v>45900</v>
      </c>
      <c r="K30" s="28">
        <v>0.6</v>
      </c>
      <c r="L30" s="3">
        <v>39298050</v>
      </c>
      <c r="M30" s="55">
        <v>26198700</v>
      </c>
      <c r="N30" s="25">
        <v>1</v>
      </c>
      <c r="O30" s="29">
        <v>26198700</v>
      </c>
      <c r="P30" s="24" t="s">
        <v>887</v>
      </c>
    </row>
    <row r="31" spans="2:16" ht="72" x14ac:dyDescent="0.3">
      <c r="B31" s="23" t="s">
        <v>16</v>
      </c>
      <c r="C31" s="24" t="s">
        <v>119</v>
      </c>
      <c r="D31" s="25" t="s">
        <v>120</v>
      </c>
      <c r="E31" s="26" t="s">
        <v>19</v>
      </c>
      <c r="F31" s="25" t="s">
        <v>121</v>
      </c>
      <c r="G31" s="3">
        <v>36000000</v>
      </c>
      <c r="H31" s="23" t="s">
        <v>122</v>
      </c>
      <c r="I31" s="27">
        <v>45686</v>
      </c>
      <c r="J31" s="27">
        <v>45900</v>
      </c>
      <c r="K31" s="28">
        <v>0.6</v>
      </c>
      <c r="L31" s="3">
        <v>36000000</v>
      </c>
      <c r="M31" s="55">
        <v>24000000</v>
      </c>
      <c r="N31" s="25">
        <v>1</v>
      </c>
      <c r="O31" s="29">
        <v>24000000</v>
      </c>
      <c r="P31" s="24" t="s">
        <v>887</v>
      </c>
    </row>
    <row r="32" spans="2:16" ht="86.4" x14ac:dyDescent="0.3">
      <c r="B32" s="23" t="s">
        <v>16</v>
      </c>
      <c r="C32" s="24" t="s">
        <v>107</v>
      </c>
      <c r="D32" s="25" t="s">
        <v>123</v>
      </c>
      <c r="E32" s="26" t="s">
        <v>19</v>
      </c>
      <c r="F32" s="25" t="s">
        <v>124</v>
      </c>
      <c r="G32" s="3">
        <v>39298050</v>
      </c>
      <c r="H32" s="23" t="s">
        <v>125</v>
      </c>
      <c r="I32" s="27">
        <v>45686</v>
      </c>
      <c r="J32" s="27">
        <v>45900</v>
      </c>
      <c r="K32" s="28">
        <v>0.8666666666666667</v>
      </c>
      <c r="L32" s="3">
        <v>56763850</v>
      </c>
      <c r="M32" s="55">
        <v>8732900</v>
      </c>
      <c r="N32" s="25">
        <v>1</v>
      </c>
      <c r="O32" s="29">
        <v>26198700</v>
      </c>
      <c r="P32" s="24" t="s">
        <v>887</v>
      </c>
    </row>
    <row r="33" spans="2:16" ht="72" x14ac:dyDescent="0.3">
      <c r="B33" s="23" t="s">
        <v>16</v>
      </c>
      <c r="C33" s="24" t="s">
        <v>126</v>
      </c>
      <c r="D33" s="25" t="s">
        <v>127</v>
      </c>
      <c r="E33" s="26" t="s">
        <v>19</v>
      </c>
      <c r="F33" s="25" t="s">
        <v>128</v>
      </c>
      <c r="G33" s="3">
        <v>27000000</v>
      </c>
      <c r="H33" s="23" t="s">
        <v>129</v>
      </c>
      <c r="I33" s="27">
        <v>45686</v>
      </c>
      <c r="J33" s="27" t="s">
        <v>329</v>
      </c>
      <c r="K33" s="28">
        <v>1</v>
      </c>
      <c r="L33" s="3">
        <v>0</v>
      </c>
      <c r="M33" s="55">
        <v>0</v>
      </c>
      <c r="N33" s="25">
        <v>0</v>
      </c>
      <c r="O33" s="29">
        <v>0</v>
      </c>
      <c r="P33" s="24" t="s">
        <v>887</v>
      </c>
    </row>
    <row r="34" spans="2:16" ht="72" x14ac:dyDescent="0.3">
      <c r="B34" s="23" t="s">
        <v>16</v>
      </c>
      <c r="C34" s="24" t="s">
        <v>107</v>
      </c>
      <c r="D34" s="25" t="s">
        <v>130</v>
      </c>
      <c r="E34" s="26" t="s">
        <v>19</v>
      </c>
      <c r="F34" s="25" t="s">
        <v>131</v>
      </c>
      <c r="G34" s="3">
        <v>36813150</v>
      </c>
      <c r="H34" s="23" t="s">
        <v>132</v>
      </c>
      <c r="I34" s="27">
        <v>45687</v>
      </c>
      <c r="J34" s="27">
        <v>45900</v>
      </c>
      <c r="K34" s="28">
        <v>0.6</v>
      </c>
      <c r="L34" s="3">
        <v>36813150</v>
      </c>
      <c r="M34" s="55">
        <v>24542100</v>
      </c>
      <c r="N34" s="25">
        <v>1</v>
      </c>
      <c r="O34" s="29">
        <v>24542100</v>
      </c>
      <c r="P34" s="24" t="s">
        <v>887</v>
      </c>
    </row>
    <row r="35" spans="2:16" ht="86.4" x14ac:dyDescent="0.3">
      <c r="B35" s="23" t="s">
        <v>16</v>
      </c>
      <c r="C35" s="24" t="s">
        <v>133</v>
      </c>
      <c r="D35" s="25" t="s">
        <v>134</v>
      </c>
      <c r="E35" s="26" t="s">
        <v>19</v>
      </c>
      <c r="F35" s="25" t="s">
        <v>135</v>
      </c>
      <c r="G35" s="3">
        <v>30150000</v>
      </c>
      <c r="H35" s="23" t="s">
        <v>136</v>
      </c>
      <c r="I35" s="27">
        <v>45687</v>
      </c>
      <c r="J35" s="27">
        <v>45808</v>
      </c>
      <c r="K35" s="28">
        <v>1</v>
      </c>
      <c r="L35" s="3">
        <v>30150000</v>
      </c>
      <c r="M35" s="55">
        <v>0</v>
      </c>
      <c r="N35" s="25">
        <v>0</v>
      </c>
      <c r="O35" s="29">
        <v>0</v>
      </c>
      <c r="P35" s="24" t="s">
        <v>887</v>
      </c>
    </row>
    <row r="36" spans="2:16" ht="72" x14ac:dyDescent="0.3">
      <c r="B36" s="23" t="s">
        <v>16</v>
      </c>
      <c r="C36" s="24" t="s">
        <v>107</v>
      </c>
      <c r="D36" s="25" t="s">
        <v>137</v>
      </c>
      <c r="E36" s="26" t="s">
        <v>19</v>
      </c>
      <c r="F36" s="25" t="s">
        <v>138</v>
      </c>
      <c r="G36" s="3">
        <v>39298050</v>
      </c>
      <c r="H36" s="23" t="s">
        <v>139</v>
      </c>
      <c r="I36" s="27">
        <v>45687</v>
      </c>
      <c r="J36" s="27">
        <v>45900</v>
      </c>
      <c r="K36" s="28">
        <v>0.6</v>
      </c>
      <c r="L36" s="3">
        <v>39298050</v>
      </c>
      <c r="M36" s="55">
        <v>26198700</v>
      </c>
      <c r="N36" s="25">
        <v>1</v>
      </c>
      <c r="O36" s="29">
        <v>26198700</v>
      </c>
      <c r="P36" s="24" t="s">
        <v>887</v>
      </c>
    </row>
    <row r="37" spans="2:16" ht="86.4" x14ac:dyDescent="0.3">
      <c r="B37" s="23" t="s">
        <v>16</v>
      </c>
      <c r="C37" s="24" t="s">
        <v>140</v>
      </c>
      <c r="D37" s="25" t="s">
        <v>141</v>
      </c>
      <c r="E37" s="26" t="s">
        <v>19</v>
      </c>
      <c r="F37" s="25" t="s">
        <v>142</v>
      </c>
      <c r="G37" s="3">
        <v>52250000</v>
      </c>
      <c r="H37" s="23" t="s">
        <v>143</v>
      </c>
      <c r="I37" s="27">
        <v>45687</v>
      </c>
      <c r="J37" s="27">
        <v>45900</v>
      </c>
      <c r="K37" s="28">
        <v>0.84615384615384615</v>
      </c>
      <c r="L37" s="3">
        <v>52250000</v>
      </c>
      <c r="M37" s="55">
        <v>9500000</v>
      </c>
      <c r="N37" s="25">
        <v>1</v>
      </c>
      <c r="O37" s="29">
        <v>9500000</v>
      </c>
      <c r="P37" s="24" t="s">
        <v>886</v>
      </c>
    </row>
    <row r="38" spans="2:16" ht="100.8" x14ac:dyDescent="0.3">
      <c r="B38" s="23" t="s">
        <v>16</v>
      </c>
      <c r="C38" s="24" t="s">
        <v>144</v>
      </c>
      <c r="D38" s="25" t="s">
        <v>145</v>
      </c>
      <c r="E38" s="26" t="s">
        <v>19</v>
      </c>
      <c r="F38" s="25" t="s">
        <v>146</v>
      </c>
      <c r="G38" s="3">
        <v>27000000</v>
      </c>
      <c r="H38" s="23" t="s">
        <v>147</v>
      </c>
      <c r="I38" s="27">
        <v>45687</v>
      </c>
      <c r="J38" s="27">
        <v>45900</v>
      </c>
      <c r="K38" s="28">
        <v>0.6</v>
      </c>
      <c r="L38" s="3">
        <v>27000000</v>
      </c>
      <c r="M38" s="55">
        <v>18000000</v>
      </c>
      <c r="N38" s="25">
        <v>1</v>
      </c>
      <c r="O38" s="29">
        <v>18000000</v>
      </c>
      <c r="P38" s="24" t="s">
        <v>885</v>
      </c>
    </row>
    <row r="39" spans="2:16" ht="100.8" x14ac:dyDescent="0.3">
      <c r="B39" s="23" t="s">
        <v>16</v>
      </c>
      <c r="C39" s="24" t="s">
        <v>115</v>
      </c>
      <c r="D39" s="25" t="s">
        <v>148</v>
      </c>
      <c r="E39" s="26" t="s">
        <v>19</v>
      </c>
      <c r="F39" s="25" t="s">
        <v>149</v>
      </c>
      <c r="G39" s="3">
        <v>39298050</v>
      </c>
      <c r="H39" s="23" t="s">
        <v>150</v>
      </c>
      <c r="I39" s="27">
        <v>45687</v>
      </c>
      <c r="J39" s="27">
        <v>45900</v>
      </c>
      <c r="K39" s="28">
        <v>0.6</v>
      </c>
      <c r="L39" s="3">
        <v>39298050</v>
      </c>
      <c r="M39" s="55">
        <v>26198700</v>
      </c>
      <c r="N39" s="25">
        <v>1</v>
      </c>
      <c r="O39" s="29">
        <v>26198700</v>
      </c>
      <c r="P39" s="24" t="s">
        <v>887</v>
      </c>
    </row>
    <row r="40" spans="2:16" ht="100.8" x14ac:dyDescent="0.3">
      <c r="B40" s="23" t="s">
        <v>16</v>
      </c>
      <c r="C40" s="24" t="s">
        <v>151</v>
      </c>
      <c r="D40" s="25" t="s">
        <v>152</v>
      </c>
      <c r="E40" s="26" t="s">
        <v>19</v>
      </c>
      <c r="F40" s="25" t="s">
        <v>153</v>
      </c>
      <c r="G40" s="3">
        <v>30150000</v>
      </c>
      <c r="H40" s="23" t="s">
        <v>154</v>
      </c>
      <c r="I40" s="27">
        <v>45687</v>
      </c>
      <c r="J40" s="27">
        <v>45900</v>
      </c>
      <c r="K40" s="28">
        <v>0.6</v>
      </c>
      <c r="L40" s="3">
        <v>30150000</v>
      </c>
      <c r="M40" s="55">
        <v>20100000</v>
      </c>
      <c r="N40" s="25">
        <v>1</v>
      </c>
      <c r="O40" s="29">
        <v>20100000</v>
      </c>
      <c r="P40" s="24" t="s">
        <v>887</v>
      </c>
    </row>
    <row r="41" spans="2:16" ht="72" x14ac:dyDescent="0.3">
      <c r="B41" s="23" t="s">
        <v>16</v>
      </c>
      <c r="C41" s="24" t="s">
        <v>155</v>
      </c>
      <c r="D41" s="25" t="s">
        <v>156</v>
      </c>
      <c r="E41" s="26" t="s">
        <v>19</v>
      </c>
      <c r="F41" s="25" t="s">
        <v>157</v>
      </c>
      <c r="G41" s="3">
        <v>27000000</v>
      </c>
      <c r="H41" s="23" t="s">
        <v>890</v>
      </c>
      <c r="I41" s="27">
        <v>45687</v>
      </c>
      <c r="J41" s="27">
        <v>45900</v>
      </c>
      <c r="K41" s="28">
        <v>0.6</v>
      </c>
      <c r="L41" s="3">
        <v>27000000</v>
      </c>
      <c r="M41" s="55">
        <v>18000000</v>
      </c>
      <c r="N41" s="25">
        <v>1</v>
      </c>
      <c r="O41" s="29">
        <v>18000000</v>
      </c>
      <c r="P41" s="24" t="s">
        <v>887</v>
      </c>
    </row>
    <row r="42" spans="2:16" ht="100.8" x14ac:dyDescent="0.3">
      <c r="B42" s="23" t="s">
        <v>16</v>
      </c>
      <c r="C42" s="24" t="s">
        <v>155</v>
      </c>
      <c r="D42" s="25" t="s">
        <v>158</v>
      </c>
      <c r="E42" s="26" t="s">
        <v>19</v>
      </c>
      <c r="F42" s="25" t="s">
        <v>159</v>
      </c>
      <c r="G42" s="3">
        <v>29250000</v>
      </c>
      <c r="H42" s="23" t="s">
        <v>160</v>
      </c>
      <c r="I42" s="27">
        <v>45687</v>
      </c>
      <c r="J42" s="27">
        <v>45900</v>
      </c>
      <c r="K42" s="28">
        <v>0.6</v>
      </c>
      <c r="L42" s="3">
        <v>29250000</v>
      </c>
      <c r="M42" s="55">
        <v>19500000</v>
      </c>
      <c r="N42" s="25">
        <v>1</v>
      </c>
      <c r="O42" s="29">
        <v>19500000</v>
      </c>
      <c r="P42" s="24" t="s">
        <v>887</v>
      </c>
    </row>
    <row r="43" spans="2:16" ht="100.8" x14ac:dyDescent="0.3">
      <c r="B43" s="23" t="s">
        <v>16</v>
      </c>
      <c r="C43" s="24" t="s">
        <v>155</v>
      </c>
      <c r="D43" s="25" t="s">
        <v>161</v>
      </c>
      <c r="E43" s="26" t="s">
        <v>19</v>
      </c>
      <c r="F43" s="25" t="s">
        <v>162</v>
      </c>
      <c r="G43" s="3">
        <v>28028000</v>
      </c>
      <c r="H43" s="23" t="s">
        <v>163</v>
      </c>
      <c r="I43" s="27">
        <v>45687</v>
      </c>
      <c r="J43" s="27">
        <v>45869</v>
      </c>
      <c r="K43" s="28">
        <v>0.84615384615384615</v>
      </c>
      <c r="L43" s="3">
        <v>28028000</v>
      </c>
      <c r="M43" s="55">
        <v>5096000</v>
      </c>
      <c r="N43" s="25">
        <v>1</v>
      </c>
      <c r="O43" s="29">
        <v>5096000</v>
      </c>
      <c r="P43" s="24" t="s">
        <v>887</v>
      </c>
    </row>
    <row r="44" spans="2:16" ht="100.8" x14ac:dyDescent="0.3">
      <c r="B44" s="23" t="s">
        <v>16</v>
      </c>
      <c r="C44" s="24" t="s">
        <v>100</v>
      </c>
      <c r="D44" s="25" t="s">
        <v>164</v>
      </c>
      <c r="E44" s="26" t="s">
        <v>19</v>
      </c>
      <c r="F44" s="25" t="s">
        <v>165</v>
      </c>
      <c r="G44" s="3">
        <v>17892600</v>
      </c>
      <c r="H44" s="23" t="s">
        <v>166</v>
      </c>
      <c r="I44" s="27">
        <v>45681</v>
      </c>
      <c r="J44" s="27">
        <v>45869</v>
      </c>
      <c r="K44" s="28">
        <v>0.8571428571428571</v>
      </c>
      <c r="L44" s="3">
        <v>17892600</v>
      </c>
      <c r="M44" s="55">
        <v>2982100</v>
      </c>
      <c r="N44" s="25">
        <v>1</v>
      </c>
      <c r="O44" s="29">
        <v>2982100</v>
      </c>
      <c r="P44" s="24" t="s">
        <v>889</v>
      </c>
    </row>
    <row r="45" spans="2:16" ht="72" x14ac:dyDescent="0.3">
      <c r="B45" s="23" t="s">
        <v>16</v>
      </c>
      <c r="C45" s="24" t="s">
        <v>167</v>
      </c>
      <c r="D45" s="25" t="s">
        <v>168</v>
      </c>
      <c r="E45" s="26" t="s">
        <v>19</v>
      </c>
      <c r="F45" s="25" t="s">
        <v>169</v>
      </c>
      <c r="G45" s="3">
        <v>27283200</v>
      </c>
      <c r="H45" s="23" t="s">
        <v>170</v>
      </c>
      <c r="I45" s="27">
        <v>45681</v>
      </c>
      <c r="J45" s="27">
        <v>45869</v>
      </c>
      <c r="K45" s="28">
        <v>0.8571428571428571</v>
      </c>
      <c r="L45" s="3">
        <v>27283200</v>
      </c>
      <c r="M45" s="55">
        <v>4547200</v>
      </c>
      <c r="N45" s="25">
        <v>1</v>
      </c>
      <c r="O45" s="29">
        <v>4547200</v>
      </c>
      <c r="P45" s="24" t="s">
        <v>889</v>
      </c>
    </row>
    <row r="46" spans="2:16" ht="100.8" x14ac:dyDescent="0.3">
      <c r="B46" s="23" t="s">
        <v>16</v>
      </c>
      <c r="C46" s="24" t="s">
        <v>167</v>
      </c>
      <c r="D46" s="25" t="s">
        <v>171</v>
      </c>
      <c r="E46" s="26" t="s">
        <v>19</v>
      </c>
      <c r="F46" s="25" t="s">
        <v>172</v>
      </c>
      <c r="G46" s="3">
        <v>22976800</v>
      </c>
      <c r="H46" s="23" t="s">
        <v>173</v>
      </c>
      <c r="I46" s="27">
        <v>45684</v>
      </c>
      <c r="J46" s="27">
        <v>45811</v>
      </c>
      <c r="K46" s="28">
        <v>1</v>
      </c>
      <c r="L46" s="3">
        <v>22976800</v>
      </c>
      <c r="M46" s="55">
        <v>0</v>
      </c>
      <c r="N46" s="25">
        <v>0</v>
      </c>
      <c r="O46" s="29">
        <v>0</v>
      </c>
      <c r="P46" s="24" t="s">
        <v>889</v>
      </c>
    </row>
    <row r="47" spans="2:16" ht="57.6" x14ac:dyDescent="0.3">
      <c r="B47" s="23" t="s">
        <v>16</v>
      </c>
      <c r="C47" s="24" t="s">
        <v>100</v>
      </c>
      <c r="D47" s="25" t="s">
        <v>174</v>
      </c>
      <c r="E47" s="26" t="s">
        <v>19</v>
      </c>
      <c r="F47" s="25" t="s">
        <v>175</v>
      </c>
      <c r="G47" s="3">
        <v>20849400</v>
      </c>
      <c r="H47" s="23" t="s">
        <v>176</v>
      </c>
      <c r="I47" s="27">
        <v>45681</v>
      </c>
      <c r="J47" s="27">
        <v>45869</v>
      </c>
      <c r="K47" s="28">
        <v>0.84615384615384615</v>
      </c>
      <c r="L47" s="3">
        <v>20849400</v>
      </c>
      <c r="M47" s="55">
        <v>3790800</v>
      </c>
      <c r="N47" s="25">
        <v>1</v>
      </c>
      <c r="O47" s="29">
        <v>3790800</v>
      </c>
      <c r="P47" s="24" t="s">
        <v>889</v>
      </c>
    </row>
    <row r="48" spans="2:16" ht="218.4" x14ac:dyDescent="0.3">
      <c r="B48" s="23" t="s">
        <v>16</v>
      </c>
      <c r="C48" s="24" t="s">
        <v>100</v>
      </c>
      <c r="D48" s="25" t="s">
        <v>177</v>
      </c>
      <c r="E48" s="26" t="s">
        <v>19</v>
      </c>
      <c r="F48" s="25" t="s">
        <v>178</v>
      </c>
      <c r="G48" s="3">
        <v>17892600</v>
      </c>
      <c r="H48" s="23" t="s">
        <v>179</v>
      </c>
      <c r="I48" s="27">
        <v>45681</v>
      </c>
      <c r="J48" s="27">
        <v>45869</v>
      </c>
      <c r="K48" s="28">
        <v>0.8571428571428571</v>
      </c>
      <c r="L48" s="3">
        <v>17892600</v>
      </c>
      <c r="M48" s="55">
        <v>2982100</v>
      </c>
      <c r="N48" s="25">
        <v>1</v>
      </c>
      <c r="O48" s="29">
        <v>2982100</v>
      </c>
      <c r="P48" s="24" t="s">
        <v>889</v>
      </c>
    </row>
    <row r="49" spans="2:16" ht="72" x14ac:dyDescent="0.3">
      <c r="B49" s="23" t="s">
        <v>16</v>
      </c>
      <c r="C49" s="24" t="s">
        <v>100</v>
      </c>
      <c r="D49" s="25" t="s">
        <v>180</v>
      </c>
      <c r="E49" s="26" t="s">
        <v>19</v>
      </c>
      <c r="F49" s="25" t="s">
        <v>181</v>
      </c>
      <c r="G49" s="3">
        <v>20073000</v>
      </c>
      <c r="H49" s="23" t="s">
        <v>182</v>
      </c>
      <c r="I49" s="27">
        <v>45681</v>
      </c>
      <c r="J49" s="27">
        <v>45869</v>
      </c>
      <c r="K49" s="28">
        <v>0.8571428571428571</v>
      </c>
      <c r="L49" s="3">
        <v>20073000</v>
      </c>
      <c r="M49" s="55">
        <v>3345500</v>
      </c>
      <c r="N49" s="25">
        <v>1</v>
      </c>
      <c r="O49" s="29">
        <v>3345500</v>
      </c>
      <c r="P49" s="24" t="s">
        <v>889</v>
      </c>
    </row>
    <row r="50" spans="2:16" ht="92.4" x14ac:dyDescent="0.3">
      <c r="B50" s="23" t="s">
        <v>16</v>
      </c>
      <c r="C50" s="24" t="s">
        <v>100</v>
      </c>
      <c r="D50" s="25" t="s">
        <v>183</v>
      </c>
      <c r="E50" s="26" t="s">
        <v>19</v>
      </c>
      <c r="F50" s="25" t="s">
        <v>184</v>
      </c>
      <c r="G50" s="3">
        <v>24260400</v>
      </c>
      <c r="H50" s="23" t="s">
        <v>185</v>
      </c>
      <c r="I50" s="27">
        <v>45681</v>
      </c>
      <c r="J50" s="27">
        <v>45869</v>
      </c>
      <c r="K50" s="28">
        <v>0.8571428571428571</v>
      </c>
      <c r="L50" s="3">
        <v>24260400</v>
      </c>
      <c r="M50" s="55">
        <v>4043400</v>
      </c>
      <c r="N50" s="25">
        <v>1</v>
      </c>
      <c r="O50" s="29">
        <v>4043400</v>
      </c>
      <c r="P50" s="24" t="s">
        <v>889</v>
      </c>
    </row>
    <row r="51" spans="2:16" ht="79.2" x14ac:dyDescent="0.3">
      <c r="B51" s="23" t="s">
        <v>16</v>
      </c>
      <c r="C51" s="24" t="s">
        <v>100</v>
      </c>
      <c r="D51" s="25" t="s">
        <v>186</v>
      </c>
      <c r="E51" s="26" t="s">
        <v>19</v>
      </c>
      <c r="F51" s="25" t="s">
        <v>187</v>
      </c>
      <c r="G51" s="3">
        <v>16401550</v>
      </c>
      <c r="H51" s="23" t="s">
        <v>188</v>
      </c>
      <c r="I51" s="27">
        <v>45681</v>
      </c>
      <c r="J51" s="27">
        <v>45869</v>
      </c>
      <c r="K51" s="28">
        <v>0.84615384615384615</v>
      </c>
      <c r="L51" s="3">
        <v>16401550</v>
      </c>
      <c r="M51" s="55">
        <v>2982100</v>
      </c>
      <c r="N51" s="25">
        <v>1</v>
      </c>
      <c r="O51" s="29">
        <v>2982100</v>
      </c>
      <c r="P51" s="24" t="s">
        <v>889</v>
      </c>
    </row>
    <row r="52" spans="2:16" ht="66" x14ac:dyDescent="0.3">
      <c r="B52" s="23" t="s">
        <v>16</v>
      </c>
      <c r="C52" s="24" t="s">
        <v>100</v>
      </c>
      <c r="D52" s="25" t="s">
        <v>189</v>
      </c>
      <c r="E52" s="26" t="s">
        <v>19</v>
      </c>
      <c r="F52" s="25" t="s">
        <v>190</v>
      </c>
      <c r="G52" s="3">
        <v>16401550</v>
      </c>
      <c r="H52" s="23" t="s">
        <v>191</v>
      </c>
      <c r="I52" s="27">
        <v>45684</v>
      </c>
      <c r="J52" s="27">
        <v>45869</v>
      </c>
      <c r="K52" s="28">
        <v>0.84615384615384615</v>
      </c>
      <c r="L52" s="3">
        <v>16401550</v>
      </c>
      <c r="M52" s="55">
        <v>2982100</v>
      </c>
      <c r="N52" s="25">
        <v>1</v>
      </c>
      <c r="O52" s="29">
        <v>2982100</v>
      </c>
      <c r="P52" s="24" t="s">
        <v>889</v>
      </c>
    </row>
    <row r="53" spans="2:16" ht="79.2" x14ac:dyDescent="0.3">
      <c r="B53" s="23" t="s">
        <v>16</v>
      </c>
      <c r="C53" s="24" t="s">
        <v>100</v>
      </c>
      <c r="D53" s="25" t="s">
        <v>192</v>
      </c>
      <c r="E53" s="26" t="s">
        <v>19</v>
      </c>
      <c r="F53" s="25" t="s">
        <v>193</v>
      </c>
      <c r="G53" s="3">
        <v>16401550</v>
      </c>
      <c r="H53" s="23" t="s">
        <v>194</v>
      </c>
      <c r="I53" s="27">
        <v>45684</v>
      </c>
      <c r="J53" s="27">
        <v>45869</v>
      </c>
      <c r="K53" s="28">
        <v>0.84615384615384615</v>
      </c>
      <c r="L53" s="3">
        <v>16401550</v>
      </c>
      <c r="M53" s="55">
        <v>2982100</v>
      </c>
      <c r="N53" s="25">
        <v>0</v>
      </c>
      <c r="O53" s="29">
        <v>2982100</v>
      </c>
      <c r="P53" s="24" t="s">
        <v>889</v>
      </c>
    </row>
    <row r="54" spans="2:16" ht="79.2" x14ac:dyDescent="0.3">
      <c r="B54" s="23" t="s">
        <v>16</v>
      </c>
      <c r="C54" s="24" t="s">
        <v>100</v>
      </c>
      <c r="D54" s="25" t="s">
        <v>195</v>
      </c>
      <c r="E54" s="26" t="s">
        <v>19</v>
      </c>
      <c r="F54" s="25" t="s">
        <v>196</v>
      </c>
      <c r="G54" s="3">
        <v>13594200</v>
      </c>
      <c r="H54" s="23" t="s">
        <v>197</v>
      </c>
      <c r="I54" s="27">
        <v>45681</v>
      </c>
      <c r="J54" s="27">
        <v>45838</v>
      </c>
      <c r="K54" s="28">
        <v>1</v>
      </c>
      <c r="L54" s="3">
        <v>13594200</v>
      </c>
      <c r="M54" s="55">
        <v>0</v>
      </c>
      <c r="N54" s="25">
        <v>0</v>
      </c>
      <c r="O54" s="29">
        <v>0</v>
      </c>
      <c r="P54" s="24" t="s">
        <v>889</v>
      </c>
    </row>
    <row r="55" spans="2:16" ht="79.2" x14ac:dyDescent="0.3">
      <c r="B55" s="23" t="s">
        <v>16</v>
      </c>
      <c r="C55" s="24" t="s">
        <v>100</v>
      </c>
      <c r="D55" s="25" t="s">
        <v>198</v>
      </c>
      <c r="E55" s="26" t="s">
        <v>19</v>
      </c>
      <c r="F55" s="25" t="s">
        <v>199</v>
      </c>
      <c r="G55" s="3">
        <v>12461350</v>
      </c>
      <c r="H55" s="23" t="s">
        <v>200</v>
      </c>
      <c r="I55" s="27">
        <v>45684</v>
      </c>
      <c r="J55" s="27">
        <v>45869</v>
      </c>
      <c r="K55" s="28">
        <v>0.84615384615384615</v>
      </c>
      <c r="L55" s="3">
        <v>12461350</v>
      </c>
      <c r="M55" s="55">
        <v>2265700</v>
      </c>
      <c r="N55" s="25">
        <v>1</v>
      </c>
      <c r="O55" s="29">
        <v>2265700</v>
      </c>
      <c r="P55" s="24" t="s">
        <v>889</v>
      </c>
    </row>
    <row r="56" spans="2:16" ht="79.2" x14ac:dyDescent="0.3">
      <c r="B56" s="23" t="s">
        <v>16</v>
      </c>
      <c r="C56" s="24" t="s">
        <v>201</v>
      </c>
      <c r="D56" s="25" t="s">
        <v>202</v>
      </c>
      <c r="E56" s="26" t="s">
        <v>19</v>
      </c>
      <c r="F56" s="25" t="s">
        <v>203</v>
      </c>
      <c r="G56" s="3">
        <v>33627000</v>
      </c>
      <c r="H56" s="23" t="s">
        <v>204</v>
      </c>
      <c r="I56" s="27">
        <v>45700</v>
      </c>
      <c r="J56" s="27">
        <v>45838</v>
      </c>
      <c r="K56" s="28">
        <v>0.8</v>
      </c>
      <c r="L56" s="3">
        <v>26901600</v>
      </c>
      <c r="M56" s="55">
        <v>6725400</v>
      </c>
      <c r="N56" s="25">
        <v>0</v>
      </c>
      <c r="O56" s="29">
        <v>0</v>
      </c>
      <c r="P56" s="24" t="s">
        <v>886</v>
      </c>
    </row>
    <row r="57" spans="2:16" ht="92.4" x14ac:dyDescent="0.3">
      <c r="B57" s="23" t="s">
        <v>16</v>
      </c>
      <c r="C57" s="24" t="s">
        <v>205</v>
      </c>
      <c r="D57" s="25" t="s">
        <v>206</v>
      </c>
      <c r="E57" s="26" t="s">
        <v>19</v>
      </c>
      <c r="F57" s="25" t="s">
        <v>207</v>
      </c>
      <c r="G57" s="3">
        <v>16173600</v>
      </c>
      <c r="H57" s="23" t="s">
        <v>208</v>
      </c>
      <c r="I57" s="27">
        <v>45698</v>
      </c>
      <c r="J57" s="27">
        <v>45900</v>
      </c>
      <c r="K57" s="28">
        <v>0.5714285714285714</v>
      </c>
      <c r="L57" s="3">
        <v>16173600</v>
      </c>
      <c r="M57" s="55">
        <v>12130200</v>
      </c>
      <c r="N57" s="25">
        <v>1</v>
      </c>
      <c r="O57" s="29">
        <v>12130200</v>
      </c>
      <c r="P57" s="24" t="s">
        <v>887</v>
      </c>
    </row>
    <row r="58" spans="2:16" ht="79.2" x14ac:dyDescent="0.3">
      <c r="B58" s="23" t="s">
        <v>16</v>
      </c>
      <c r="C58" s="24" t="s">
        <v>63</v>
      </c>
      <c r="D58" s="25" t="s">
        <v>209</v>
      </c>
      <c r="E58" s="26" t="s">
        <v>19</v>
      </c>
      <c r="F58" s="25" t="s">
        <v>210</v>
      </c>
      <c r="G58" s="3">
        <v>19500000</v>
      </c>
      <c r="H58" s="23" t="s">
        <v>211</v>
      </c>
      <c r="I58" s="27">
        <v>45698</v>
      </c>
      <c r="J58" s="27">
        <v>45869</v>
      </c>
      <c r="K58" s="28">
        <v>0.5</v>
      </c>
      <c r="L58" s="3">
        <v>19500000</v>
      </c>
      <c r="M58" s="55">
        <v>19500000</v>
      </c>
      <c r="N58" s="25">
        <v>1</v>
      </c>
      <c r="O58" s="29">
        <v>19500000</v>
      </c>
      <c r="P58" s="24" t="s">
        <v>887</v>
      </c>
    </row>
    <row r="59" spans="2:16" ht="92.4" x14ac:dyDescent="0.3">
      <c r="B59" s="23" t="s">
        <v>16</v>
      </c>
      <c r="C59" s="24" t="s">
        <v>212</v>
      </c>
      <c r="D59" s="25" t="s">
        <v>213</v>
      </c>
      <c r="E59" s="26" t="s">
        <v>19</v>
      </c>
      <c r="F59" s="25" t="s">
        <v>214</v>
      </c>
      <c r="G59" s="3">
        <v>35000000</v>
      </c>
      <c r="H59" s="23" t="s">
        <v>215</v>
      </c>
      <c r="I59" s="27">
        <v>45694</v>
      </c>
      <c r="J59" s="27">
        <v>45869</v>
      </c>
      <c r="K59" s="28">
        <v>0.83333333333333337</v>
      </c>
      <c r="L59" s="3">
        <v>35000000</v>
      </c>
      <c r="M59" s="55">
        <v>7000000</v>
      </c>
      <c r="N59" s="25">
        <v>1</v>
      </c>
      <c r="O59" s="29">
        <v>7000000</v>
      </c>
      <c r="P59" s="24" t="s">
        <v>887</v>
      </c>
    </row>
    <row r="60" spans="2:16" ht="79.2" x14ac:dyDescent="0.3">
      <c r="B60" s="23" t="s">
        <v>16</v>
      </c>
      <c r="C60" s="24" t="s">
        <v>216</v>
      </c>
      <c r="D60" s="25" t="s">
        <v>217</v>
      </c>
      <c r="E60" s="26" t="s">
        <v>19</v>
      </c>
      <c r="F60" s="25" t="s">
        <v>218</v>
      </c>
      <c r="G60" s="3">
        <v>42500000</v>
      </c>
      <c r="H60" s="23" t="s">
        <v>219</v>
      </c>
      <c r="I60" s="27">
        <v>45694</v>
      </c>
      <c r="J60" s="27">
        <v>45838</v>
      </c>
      <c r="K60" s="28">
        <v>1</v>
      </c>
      <c r="L60" s="3">
        <v>42500000</v>
      </c>
      <c r="M60" s="55">
        <v>0</v>
      </c>
      <c r="N60" s="25">
        <v>0</v>
      </c>
      <c r="O60" s="29">
        <v>0</v>
      </c>
      <c r="P60" s="24" t="s">
        <v>886</v>
      </c>
    </row>
    <row r="61" spans="2:16" ht="105.6" x14ac:dyDescent="0.3">
      <c r="B61" s="23" t="s">
        <v>16</v>
      </c>
      <c r="C61" s="24" t="s">
        <v>220</v>
      </c>
      <c r="D61" s="25" t="s">
        <v>221</v>
      </c>
      <c r="E61" s="26" t="s">
        <v>19</v>
      </c>
      <c r="F61" s="25" t="s">
        <v>222</v>
      </c>
      <c r="G61" s="3">
        <v>50000000</v>
      </c>
      <c r="H61" s="23" t="s">
        <v>223</v>
      </c>
      <c r="I61" s="27">
        <v>45694</v>
      </c>
      <c r="J61" s="27">
        <v>45869</v>
      </c>
      <c r="K61" s="28">
        <v>0.83333333333333337</v>
      </c>
      <c r="L61" s="3">
        <v>50000000</v>
      </c>
      <c r="M61" s="55">
        <v>10000000</v>
      </c>
      <c r="N61" s="25">
        <v>1</v>
      </c>
      <c r="O61" s="29">
        <v>10000000</v>
      </c>
      <c r="P61" s="24" t="s">
        <v>886</v>
      </c>
    </row>
    <row r="62" spans="2:16" ht="79.2" x14ac:dyDescent="0.3">
      <c r="B62" s="23" t="s">
        <v>16</v>
      </c>
      <c r="C62" s="24" t="s">
        <v>224</v>
      </c>
      <c r="D62" s="25" t="s">
        <v>225</v>
      </c>
      <c r="E62" s="26" t="s">
        <v>19</v>
      </c>
      <c r="F62" s="25" t="s">
        <v>226</v>
      </c>
      <c r="G62" s="3">
        <v>44000000</v>
      </c>
      <c r="H62" s="23" t="s">
        <v>227</v>
      </c>
      <c r="I62" s="27">
        <v>45701</v>
      </c>
      <c r="J62" s="27">
        <v>45900</v>
      </c>
      <c r="K62" s="28">
        <v>0.5714285714285714</v>
      </c>
      <c r="L62" s="3">
        <v>44000000</v>
      </c>
      <c r="M62" s="55">
        <v>33000000</v>
      </c>
      <c r="N62" s="25">
        <v>1</v>
      </c>
      <c r="O62" s="29">
        <v>33000000</v>
      </c>
      <c r="P62" s="24" t="s">
        <v>885</v>
      </c>
    </row>
    <row r="63" spans="2:16" ht="105.6" x14ac:dyDescent="0.3">
      <c r="B63" s="23" t="s">
        <v>16</v>
      </c>
      <c r="C63" s="24" t="s">
        <v>228</v>
      </c>
      <c r="D63" s="25" t="s">
        <v>229</v>
      </c>
      <c r="E63" s="26" t="s">
        <v>19</v>
      </c>
      <c r="F63" s="25" t="s">
        <v>230</v>
      </c>
      <c r="G63" s="3">
        <v>16727500</v>
      </c>
      <c r="H63" s="23" t="s">
        <v>231</v>
      </c>
      <c r="I63" s="27">
        <v>45702</v>
      </c>
      <c r="J63" s="27">
        <v>45869</v>
      </c>
      <c r="K63" s="28">
        <v>0.83333333333333337</v>
      </c>
      <c r="L63" s="3">
        <v>16727500</v>
      </c>
      <c r="M63" s="55">
        <v>3345500</v>
      </c>
      <c r="N63" s="25">
        <v>1</v>
      </c>
      <c r="O63" s="29">
        <v>3345500</v>
      </c>
      <c r="P63" s="24" t="s">
        <v>884</v>
      </c>
    </row>
    <row r="64" spans="2:16" ht="79.2" x14ac:dyDescent="0.3">
      <c r="B64" s="23" t="s">
        <v>16</v>
      </c>
      <c r="C64" s="24" t="s">
        <v>45</v>
      </c>
      <c r="D64" s="25" t="s">
        <v>232</v>
      </c>
      <c r="E64" s="26" t="s">
        <v>19</v>
      </c>
      <c r="F64" s="25" t="s">
        <v>233</v>
      </c>
      <c r="G64" s="3">
        <v>27135000</v>
      </c>
      <c r="H64" s="23" t="s">
        <v>234</v>
      </c>
      <c r="I64" s="27">
        <v>45694</v>
      </c>
      <c r="J64" s="27">
        <v>45869</v>
      </c>
      <c r="K64" s="28">
        <v>0.83333333333333337</v>
      </c>
      <c r="L64" s="3">
        <v>27135000</v>
      </c>
      <c r="M64" s="55">
        <v>5427000</v>
      </c>
      <c r="N64" s="25">
        <v>1</v>
      </c>
      <c r="O64" s="29">
        <v>5427000</v>
      </c>
      <c r="P64" s="24" t="s">
        <v>886</v>
      </c>
    </row>
    <row r="65" spans="2:16" ht="79.2" x14ac:dyDescent="0.3">
      <c r="B65" s="23" t="s">
        <v>16</v>
      </c>
      <c r="C65" s="24" t="s">
        <v>235</v>
      </c>
      <c r="D65" s="25" t="s">
        <v>236</v>
      </c>
      <c r="E65" s="26" t="s">
        <v>19</v>
      </c>
      <c r="F65" s="25" t="s">
        <v>237</v>
      </c>
      <c r="G65" s="3">
        <v>11928400</v>
      </c>
      <c r="H65" s="23" t="s">
        <v>238</v>
      </c>
      <c r="I65" s="27">
        <v>45705</v>
      </c>
      <c r="J65" s="27">
        <v>45900</v>
      </c>
      <c r="K65" s="28">
        <v>0.5714285714285714</v>
      </c>
      <c r="L65" s="3">
        <v>11928400</v>
      </c>
      <c r="M65" s="55">
        <v>8946300</v>
      </c>
      <c r="N65" s="25">
        <v>1</v>
      </c>
      <c r="O65" s="29">
        <v>8946300</v>
      </c>
      <c r="P65" s="24" t="s">
        <v>885</v>
      </c>
    </row>
    <row r="66" spans="2:16" ht="52.8" x14ac:dyDescent="0.3">
      <c r="B66" s="23" t="s">
        <v>16</v>
      </c>
      <c r="C66" s="24" t="s">
        <v>155</v>
      </c>
      <c r="D66" s="25" t="s">
        <v>239</v>
      </c>
      <c r="E66" s="26" t="s">
        <v>19</v>
      </c>
      <c r="F66" s="25" t="s">
        <v>240</v>
      </c>
      <c r="G66" s="3">
        <v>21000000</v>
      </c>
      <c r="H66" s="23" t="s">
        <v>241</v>
      </c>
      <c r="I66" s="27">
        <v>45712</v>
      </c>
      <c r="J66" s="27">
        <v>45900</v>
      </c>
      <c r="K66" s="28">
        <v>0.53846153846153844</v>
      </c>
      <c r="L66" s="3">
        <v>21000000</v>
      </c>
      <c r="M66" s="55">
        <v>18000000</v>
      </c>
      <c r="N66" s="25">
        <v>1</v>
      </c>
      <c r="O66" s="29">
        <v>18000000</v>
      </c>
      <c r="P66" s="24" t="s">
        <v>887</v>
      </c>
    </row>
    <row r="67" spans="2:16" ht="52.8" x14ac:dyDescent="0.3">
      <c r="B67" s="23" t="s">
        <v>16</v>
      </c>
      <c r="C67" s="24" t="s">
        <v>74</v>
      </c>
      <c r="D67" s="25" t="s">
        <v>242</v>
      </c>
      <c r="E67" s="26" t="s">
        <v>19</v>
      </c>
      <c r="F67" s="25" t="s">
        <v>243</v>
      </c>
      <c r="G67" s="3">
        <v>28000000</v>
      </c>
      <c r="H67" s="23" t="s">
        <v>244</v>
      </c>
      <c r="I67" s="27">
        <v>45712</v>
      </c>
      <c r="J67" s="27">
        <v>45900</v>
      </c>
      <c r="K67" s="28">
        <v>0.53846153846153844</v>
      </c>
      <c r="L67" s="3">
        <v>28000000</v>
      </c>
      <c r="M67" s="55">
        <v>24000000</v>
      </c>
      <c r="N67" s="25">
        <v>1</v>
      </c>
      <c r="O67" s="29">
        <v>24000000</v>
      </c>
      <c r="P67" s="24" t="s">
        <v>885</v>
      </c>
    </row>
    <row r="68" spans="2:16" ht="79.2" x14ac:dyDescent="0.3">
      <c r="B68" s="23" t="s">
        <v>16</v>
      </c>
      <c r="C68" s="24" t="s">
        <v>245</v>
      </c>
      <c r="D68" s="25" t="s">
        <v>246</v>
      </c>
      <c r="E68" s="26" t="s">
        <v>19</v>
      </c>
      <c r="F68" s="25" t="s">
        <v>247</v>
      </c>
      <c r="G68" s="3">
        <v>100000000</v>
      </c>
      <c r="H68" s="23" t="s">
        <v>248</v>
      </c>
      <c r="I68" s="27">
        <v>45723</v>
      </c>
      <c r="J68" s="27">
        <v>45876</v>
      </c>
      <c r="K68" s="28">
        <v>0.8</v>
      </c>
      <c r="L68" s="3">
        <v>100000000</v>
      </c>
      <c r="M68" s="55">
        <v>25000000</v>
      </c>
      <c r="N68" s="25">
        <v>1</v>
      </c>
      <c r="O68" s="29">
        <v>25000000</v>
      </c>
      <c r="P68" s="24" t="s">
        <v>885</v>
      </c>
    </row>
    <row r="69" spans="2:16" ht="52.8" x14ac:dyDescent="0.3">
      <c r="B69" s="23" t="s">
        <v>16</v>
      </c>
      <c r="C69" s="24" t="s">
        <v>249</v>
      </c>
      <c r="D69" s="25" t="s">
        <v>250</v>
      </c>
      <c r="E69" s="26" t="s">
        <v>19</v>
      </c>
      <c r="F69" s="25" t="s">
        <v>251</v>
      </c>
      <c r="G69" s="3">
        <v>55000000</v>
      </c>
      <c r="H69" s="23" t="s">
        <v>252</v>
      </c>
      <c r="I69" s="27">
        <v>45716</v>
      </c>
      <c r="J69" s="27">
        <v>45866</v>
      </c>
      <c r="K69" s="28">
        <v>0.8</v>
      </c>
      <c r="L69" s="3">
        <v>44000000</v>
      </c>
      <c r="M69" s="55">
        <v>11000000</v>
      </c>
      <c r="N69" s="25">
        <v>0</v>
      </c>
      <c r="O69" s="29">
        <v>0</v>
      </c>
      <c r="P69" s="24" t="s">
        <v>887</v>
      </c>
    </row>
    <row r="70" spans="2:16" ht="92.4" x14ac:dyDescent="0.3">
      <c r="B70" s="23" t="s">
        <v>16</v>
      </c>
      <c r="C70" s="24" t="s">
        <v>253</v>
      </c>
      <c r="D70" s="25" t="s">
        <v>254</v>
      </c>
      <c r="E70" s="26" t="s">
        <v>19</v>
      </c>
      <c r="F70" s="25" t="s">
        <v>255</v>
      </c>
      <c r="G70" s="3">
        <v>57145000</v>
      </c>
      <c r="H70" s="23" t="s">
        <v>256</v>
      </c>
      <c r="I70" s="27">
        <v>45716</v>
      </c>
      <c r="J70" s="27">
        <v>45866</v>
      </c>
      <c r="K70" s="28">
        <v>1</v>
      </c>
      <c r="L70" s="3">
        <v>57145000</v>
      </c>
      <c r="M70" s="55">
        <v>0</v>
      </c>
      <c r="N70" s="25">
        <v>0</v>
      </c>
      <c r="O70" s="29">
        <v>0</v>
      </c>
      <c r="P70" s="24" t="s">
        <v>887</v>
      </c>
    </row>
    <row r="71" spans="2:16" ht="52.8" x14ac:dyDescent="0.3">
      <c r="B71" s="23" t="s">
        <v>16</v>
      </c>
      <c r="C71" s="24" t="s">
        <v>167</v>
      </c>
      <c r="D71" s="25" t="s">
        <v>257</v>
      </c>
      <c r="E71" s="26" t="s">
        <v>19</v>
      </c>
      <c r="F71" s="25" t="s">
        <v>258</v>
      </c>
      <c r="G71" s="3">
        <v>20888000</v>
      </c>
      <c r="H71" s="23" t="s">
        <v>259</v>
      </c>
      <c r="I71" s="27">
        <v>45729</v>
      </c>
      <c r="J71" s="27">
        <v>45869</v>
      </c>
      <c r="K71" s="28">
        <v>0.8</v>
      </c>
      <c r="L71" s="3">
        <v>16710400</v>
      </c>
      <c r="M71" s="55">
        <v>4177600</v>
      </c>
      <c r="N71" s="25">
        <v>0</v>
      </c>
      <c r="O71" s="29">
        <v>0</v>
      </c>
      <c r="P71" s="24" t="s">
        <v>889</v>
      </c>
    </row>
    <row r="72" spans="2:16" ht="52.8" x14ac:dyDescent="0.3">
      <c r="B72" s="23" t="s">
        <v>16</v>
      </c>
      <c r="C72" s="24" t="s">
        <v>260</v>
      </c>
      <c r="D72" s="25" t="s">
        <v>261</v>
      </c>
      <c r="E72" s="26" t="s">
        <v>19</v>
      </c>
      <c r="F72" s="25" t="s">
        <v>262</v>
      </c>
      <c r="G72" s="3">
        <v>20175000</v>
      </c>
      <c r="H72" s="23" t="s">
        <v>263</v>
      </c>
      <c r="I72" s="27">
        <v>45729</v>
      </c>
      <c r="J72" s="27">
        <v>45900</v>
      </c>
      <c r="K72" s="28">
        <v>0.66666666666666663</v>
      </c>
      <c r="L72" s="3">
        <v>26900000</v>
      </c>
      <c r="M72" s="55">
        <v>13450000</v>
      </c>
      <c r="N72" s="25">
        <v>1</v>
      </c>
      <c r="O72" s="29">
        <v>20175000</v>
      </c>
      <c r="P72" s="24" t="s">
        <v>886</v>
      </c>
    </row>
    <row r="73" spans="2:16" ht="105.6" x14ac:dyDescent="0.3">
      <c r="B73" s="23" t="s">
        <v>16</v>
      </c>
      <c r="C73" s="24" t="s">
        <v>260</v>
      </c>
      <c r="D73" s="25" t="s">
        <v>264</v>
      </c>
      <c r="E73" s="26" t="s">
        <v>19</v>
      </c>
      <c r="F73" s="25" t="s">
        <v>265</v>
      </c>
      <c r="G73" s="3">
        <v>36000000</v>
      </c>
      <c r="H73" s="23" t="s">
        <v>266</v>
      </c>
      <c r="I73" s="27">
        <v>45729</v>
      </c>
      <c r="J73" s="27">
        <v>45900</v>
      </c>
      <c r="K73" s="28">
        <v>0.66666666666666663</v>
      </c>
      <c r="L73" s="3">
        <v>24000000</v>
      </c>
      <c r="M73" s="55">
        <v>12000000</v>
      </c>
      <c r="N73" s="25">
        <v>0</v>
      </c>
      <c r="O73" s="29">
        <v>0</v>
      </c>
      <c r="P73" s="24" t="s">
        <v>886</v>
      </c>
    </row>
    <row r="74" spans="2:16" ht="79.2" x14ac:dyDescent="0.3">
      <c r="B74" s="23" t="s">
        <v>16</v>
      </c>
      <c r="C74" s="24" t="s">
        <v>267</v>
      </c>
      <c r="D74" s="25" t="s">
        <v>268</v>
      </c>
      <c r="E74" s="26" t="s">
        <v>19</v>
      </c>
      <c r="F74" s="25" t="s">
        <v>269</v>
      </c>
      <c r="G74" s="3">
        <v>20073000</v>
      </c>
      <c r="H74" s="23" t="s">
        <v>270</v>
      </c>
      <c r="I74" s="27">
        <v>45729</v>
      </c>
      <c r="J74" s="27">
        <v>45900</v>
      </c>
      <c r="K74" s="28">
        <v>0.66666666666666663</v>
      </c>
      <c r="L74" s="3">
        <v>13382000</v>
      </c>
      <c r="M74" s="55">
        <v>6691000</v>
      </c>
      <c r="N74" s="25">
        <v>0</v>
      </c>
      <c r="O74" s="29">
        <v>0</v>
      </c>
      <c r="P74" s="24" t="s">
        <v>886</v>
      </c>
    </row>
    <row r="75" spans="2:16" ht="79.2" x14ac:dyDescent="0.3">
      <c r="B75" s="23" t="s">
        <v>16</v>
      </c>
      <c r="C75" s="24" t="s">
        <v>271</v>
      </c>
      <c r="D75" s="25" t="s">
        <v>272</v>
      </c>
      <c r="E75" s="26" t="s">
        <v>273</v>
      </c>
      <c r="F75" s="25" t="s">
        <v>274</v>
      </c>
      <c r="G75" s="3">
        <v>6000000</v>
      </c>
      <c r="H75" s="23" t="s">
        <v>275</v>
      </c>
      <c r="I75" s="27">
        <v>45723</v>
      </c>
      <c r="J75" s="27">
        <v>46022</v>
      </c>
      <c r="K75" s="28">
        <v>0</v>
      </c>
      <c r="L75" s="3">
        <v>0</v>
      </c>
      <c r="M75" s="55">
        <v>6000000</v>
      </c>
      <c r="N75" s="25">
        <v>0</v>
      </c>
      <c r="O75" s="29">
        <v>0</v>
      </c>
      <c r="P75" s="24" t="s">
        <v>887</v>
      </c>
    </row>
    <row r="76" spans="2:16" ht="105.6" x14ac:dyDescent="0.3">
      <c r="B76" s="23" t="s">
        <v>16</v>
      </c>
      <c r="C76" s="24" t="s">
        <v>276</v>
      </c>
      <c r="D76" s="25" t="s">
        <v>277</v>
      </c>
      <c r="E76" s="26" t="s">
        <v>19</v>
      </c>
      <c r="F76" s="25" t="s">
        <v>278</v>
      </c>
      <c r="G76" s="3">
        <v>26800000</v>
      </c>
      <c r="H76" s="23" t="s">
        <v>279</v>
      </c>
      <c r="I76" s="27">
        <v>45741</v>
      </c>
      <c r="J76" s="27">
        <v>45869</v>
      </c>
      <c r="K76" s="28">
        <v>0.8</v>
      </c>
      <c r="L76" s="3">
        <v>26800000</v>
      </c>
      <c r="M76" s="55">
        <v>6700000</v>
      </c>
      <c r="N76" s="25">
        <v>1</v>
      </c>
      <c r="O76" s="29">
        <v>6700000</v>
      </c>
      <c r="P76" s="24" t="s">
        <v>887</v>
      </c>
    </row>
    <row r="77" spans="2:16" ht="92.4" x14ac:dyDescent="0.3">
      <c r="B77" s="23" t="s">
        <v>16</v>
      </c>
      <c r="C77" s="24" t="s">
        <v>280</v>
      </c>
      <c r="D77" s="30" t="s">
        <v>281</v>
      </c>
      <c r="E77" s="26" t="s">
        <v>19</v>
      </c>
      <c r="F77" s="25" t="s">
        <v>282</v>
      </c>
      <c r="G77" s="3">
        <v>54000000</v>
      </c>
      <c r="H77" s="23" t="s">
        <v>283</v>
      </c>
      <c r="I77" s="27">
        <v>45744</v>
      </c>
      <c r="J77" s="27">
        <v>45900</v>
      </c>
      <c r="K77" s="28">
        <v>0.5</v>
      </c>
      <c r="L77" s="3">
        <v>27000000</v>
      </c>
      <c r="M77" s="55">
        <v>27000000</v>
      </c>
      <c r="N77" s="25">
        <v>0</v>
      </c>
      <c r="O77" s="29">
        <v>0</v>
      </c>
      <c r="P77" s="24" t="s">
        <v>886</v>
      </c>
    </row>
    <row r="78" spans="2:16" ht="92.4" x14ac:dyDescent="0.3">
      <c r="B78" s="23" t="s">
        <v>16</v>
      </c>
      <c r="C78" s="24" t="s">
        <v>284</v>
      </c>
      <c r="D78" s="30" t="s">
        <v>285</v>
      </c>
      <c r="E78" s="26" t="s">
        <v>19</v>
      </c>
      <c r="F78" s="25" t="s">
        <v>286</v>
      </c>
      <c r="G78" s="3">
        <v>116620000</v>
      </c>
      <c r="H78" s="23" t="s">
        <v>287</v>
      </c>
      <c r="I78" s="27">
        <v>45748</v>
      </c>
      <c r="J78" s="27">
        <v>45901</v>
      </c>
      <c r="K78" s="28">
        <v>0.6</v>
      </c>
      <c r="L78" s="3">
        <v>69972000</v>
      </c>
      <c r="M78" s="55">
        <v>46648000</v>
      </c>
      <c r="N78" s="25">
        <v>0</v>
      </c>
      <c r="O78" s="29">
        <v>0</v>
      </c>
      <c r="P78" s="24" t="s">
        <v>887</v>
      </c>
    </row>
    <row r="79" spans="2:16" ht="52.8" x14ac:dyDescent="0.3">
      <c r="B79" s="23" t="s">
        <v>16</v>
      </c>
      <c r="C79" s="24" t="s">
        <v>78</v>
      </c>
      <c r="D79" s="30" t="s">
        <v>288</v>
      </c>
      <c r="E79" s="26" t="s">
        <v>19</v>
      </c>
      <c r="F79" s="25" t="s">
        <v>289</v>
      </c>
      <c r="G79" s="3">
        <v>39200000</v>
      </c>
      <c r="H79" s="23" t="s">
        <v>290</v>
      </c>
      <c r="I79" s="27">
        <v>45755</v>
      </c>
      <c r="J79" s="27">
        <v>45869</v>
      </c>
      <c r="K79" s="28">
        <v>0.75</v>
      </c>
      <c r="L79" s="3">
        <v>29400000</v>
      </c>
      <c r="M79" s="55">
        <v>9800000</v>
      </c>
      <c r="N79" s="25">
        <v>0</v>
      </c>
      <c r="O79" s="29">
        <v>0</v>
      </c>
      <c r="P79" s="24" t="s">
        <v>885</v>
      </c>
    </row>
    <row r="80" spans="2:16" ht="92.4" x14ac:dyDescent="0.3">
      <c r="B80" s="23" t="s">
        <v>16</v>
      </c>
      <c r="C80" s="24" t="s">
        <v>293</v>
      </c>
      <c r="D80" s="30" t="s">
        <v>294</v>
      </c>
      <c r="E80" s="26" t="s">
        <v>19</v>
      </c>
      <c r="F80" s="25" t="s">
        <v>295</v>
      </c>
      <c r="G80" s="3">
        <v>12532800</v>
      </c>
      <c r="H80" s="23" t="s">
        <v>296</v>
      </c>
      <c r="I80" s="27">
        <v>45796</v>
      </c>
      <c r="J80" s="27">
        <v>45869</v>
      </c>
      <c r="K80" s="28">
        <v>0.66666666666666663</v>
      </c>
      <c r="L80" s="3">
        <v>8355200</v>
      </c>
      <c r="M80" s="55">
        <v>4177600</v>
      </c>
      <c r="N80" s="25">
        <v>0</v>
      </c>
      <c r="O80" s="29">
        <v>0</v>
      </c>
      <c r="P80" s="24" t="s">
        <v>888</v>
      </c>
    </row>
    <row r="81" spans="2:16" ht="79.2" x14ac:dyDescent="0.3">
      <c r="B81" s="23" t="s">
        <v>16</v>
      </c>
      <c r="C81" s="24" t="s">
        <v>297</v>
      </c>
      <c r="D81" s="30" t="s">
        <v>298</v>
      </c>
      <c r="E81" s="26" t="s">
        <v>19</v>
      </c>
      <c r="F81" s="25" t="s">
        <v>299</v>
      </c>
      <c r="G81" s="3">
        <v>66000000</v>
      </c>
      <c r="H81" s="23" t="s">
        <v>300</v>
      </c>
      <c r="I81" s="27">
        <v>45785</v>
      </c>
      <c r="J81" s="27">
        <v>45961</v>
      </c>
      <c r="K81" s="28">
        <v>0</v>
      </c>
      <c r="L81" s="3">
        <v>0</v>
      </c>
      <c r="M81" s="55">
        <v>66000000</v>
      </c>
      <c r="N81" s="25">
        <v>0</v>
      </c>
      <c r="O81" s="29">
        <v>0</v>
      </c>
      <c r="P81" s="24" t="s">
        <v>886</v>
      </c>
    </row>
    <row r="82" spans="2:16" ht="66" x14ac:dyDescent="0.3">
      <c r="B82" s="23" t="s">
        <v>16</v>
      </c>
      <c r="C82" s="24" t="s">
        <v>155</v>
      </c>
      <c r="D82" s="30" t="s">
        <v>301</v>
      </c>
      <c r="E82" s="26" t="s">
        <v>19</v>
      </c>
      <c r="F82" s="25" t="s">
        <v>302</v>
      </c>
      <c r="G82" s="3">
        <v>26800000</v>
      </c>
      <c r="H82" s="23" t="s">
        <v>303</v>
      </c>
      <c r="I82" s="27">
        <v>45796</v>
      </c>
      <c r="J82" s="27">
        <v>45900</v>
      </c>
      <c r="K82" s="28">
        <v>0.5</v>
      </c>
      <c r="L82" s="3">
        <v>13400000</v>
      </c>
      <c r="M82" s="55">
        <v>13400000</v>
      </c>
      <c r="N82" s="25">
        <v>0</v>
      </c>
      <c r="O82" s="29">
        <v>0</v>
      </c>
      <c r="P82" s="24" t="s">
        <v>887</v>
      </c>
    </row>
    <row r="83" spans="2:16" ht="79.2" x14ac:dyDescent="0.3">
      <c r="B83" s="23" t="s">
        <v>16</v>
      </c>
      <c r="C83" s="24" t="s">
        <v>293</v>
      </c>
      <c r="D83" s="30" t="s">
        <v>304</v>
      </c>
      <c r="E83" s="26" t="s">
        <v>19</v>
      </c>
      <c r="F83" s="25" t="s">
        <v>305</v>
      </c>
      <c r="G83" s="3">
        <v>12532800</v>
      </c>
      <c r="H83" s="23" t="s">
        <v>306</v>
      </c>
      <c r="I83" s="27">
        <v>45796</v>
      </c>
      <c r="J83" s="27">
        <v>45869</v>
      </c>
      <c r="K83" s="28">
        <v>0.66666666666666663</v>
      </c>
      <c r="L83" s="3">
        <v>8355200</v>
      </c>
      <c r="M83" s="55">
        <v>4177600</v>
      </c>
      <c r="N83" s="25">
        <v>0</v>
      </c>
      <c r="O83" s="29">
        <v>0</v>
      </c>
      <c r="P83" s="24" t="s">
        <v>888</v>
      </c>
    </row>
    <row r="84" spans="2:16" ht="66" x14ac:dyDescent="0.3">
      <c r="B84" s="23" t="s">
        <v>16</v>
      </c>
      <c r="C84" s="24" t="s">
        <v>307</v>
      </c>
      <c r="D84" s="30" t="s">
        <v>308</v>
      </c>
      <c r="E84" s="26" t="s">
        <v>19</v>
      </c>
      <c r="F84" s="25" t="s">
        <v>309</v>
      </c>
      <c r="G84" s="3">
        <v>36000000</v>
      </c>
      <c r="H84" s="23" t="s">
        <v>310</v>
      </c>
      <c r="I84" s="27">
        <v>45796</v>
      </c>
      <c r="J84" s="27">
        <v>45961</v>
      </c>
      <c r="K84" s="28">
        <v>0.16666666666666666</v>
      </c>
      <c r="L84" s="3">
        <v>6000000</v>
      </c>
      <c r="M84" s="55">
        <v>30000000</v>
      </c>
      <c r="N84" s="25">
        <v>0</v>
      </c>
      <c r="O84" s="29">
        <v>0</v>
      </c>
      <c r="P84" s="24" t="s">
        <v>886</v>
      </c>
    </row>
    <row r="85" spans="2:16" ht="92.4" x14ac:dyDescent="0.3">
      <c r="B85" s="23" t="s">
        <v>16</v>
      </c>
      <c r="C85" s="24" t="s">
        <v>297</v>
      </c>
      <c r="D85" s="30" t="s">
        <v>311</v>
      </c>
      <c r="E85" s="26" t="s">
        <v>19</v>
      </c>
      <c r="F85" s="25" t="s">
        <v>312</v>
      </c>
      <c r="G85" s="3">
        <v>30000000</v>
      </c>
      <c r="H85" s="23" t="s">
        <v>313</v>
      </c>
      <c r="I85" s="27">
        <v>45796</v>
      </c>
      <c r="J85" s="27">
        <v>45869</v>
      </c>
      <c r="K85" s="28">
        <v>0.66666666666666663</v>
      </c>
      <c r="L85" s="3">
        <v>20000000</v>
      </c>
      <c r="M85" s="55">
        <v>10000000</v>
      </c>
      <c r="N85" s="25">
        <v>0</v>
      </c>
      <c r="O85" s="29">
        <v>0</v>
      </c>
      <c r="P85" s="24" t="s">
        <v>886</v>
      </c>
    </row>
    <row r="86" spans="2:16" ht="132" x14ac:dyDescent="0.3">
      <c r="B86" s="23" t="s">
        <v>16</v>
      </c>
      <c r="C86" s="24" t="s">
        <v>45</v>
      </c>
      <c r="D86" s="30" t="s">
        <v>314</v>
      </c>
      <c r="E86" s="26" t="s">
        <v>19</v>
      </c>
      <c r="F86" s="25" t="s">
        <v>315</v>
      </c>
      <c r="G86" s="3">
        <v>20100000</v>
      </c>
      <c r="H86" s="23" t="s">
        <v>316</v>
      </c>
      <c r="I86" s="27">
        <v>45832</v>
      </c>
      <c r="J86" s="27">
        <v>45900</v>
      </c>
      <c r="K86" s="28">
        <v>0</v>
      </c>
      <c r="L86" s="3">
        <v>0</v>
      </c>
      <c r="M86" s="55">
        <v>20100000</v>
      </c>
      <c r="N86" s="25">
        <v>0</v>
      </c>
      <c r="O86" s="29">
        <v>0</v>
      </c>
      <c r="P86" s="24" t="s">
        <v>886</v>
      </c>
    </row>
    <row r="87" spans="2:16" ht="79.2" x14ac:dyDescent="0.3">
      <c r="B87" s="88" t="s">
        <v>323</v>
      </c>
      <c r="C87" s="147" t="s">
        <v>2621</v>
      </c>
      <c r="D87" s="148" t="s">
        <v>2622</v>
      </c>
      <c r="E87" s="174" t="s">
        <v>2160</v>
      </c>
      <c r="F87" s="148" t="s">
        <v>2623</v>
      </c>
      <c r="G87" s="183">
        <v>313474560</v>
      </c>
      <c r="H87" s="194" t="s">
        <v>2624</v>
      </c>
      <c r="I87" s="119">
        <v>45735</v>
      </c>
      <c r="J87" s="119">
        <v>45856</v>
      </c>
      <c r="K87" s="44">
        <f>+L87/G87</f>
        <v>0.2389455782312925</v>
      </c>
      <c r="L87" s="11">
        <v>74903360</v>
      </c>
      <c r="M87" s="179">
        <f>+G87-L87</f>
        <v>238571200</v>
      </c>
      <c r="N87" s="129">
        <v>1</v>
      </c>
      <c r="O87" s="179">
        <v>0</v>
      </c>
      <c r="P87" s="88" t="s">
        <v>693</v>
      </c>
    </row>
    <row r="88" spans="2:16" ht="92.4" x14ac:dyDescent="0.3">
      <c r="B88" s="88" t="s">
        <v>323</v>
      </c>
      <c r="C88" s="147" t="s">
        <v>2626</v>
      </c>
      <c r="D88" s="113" t="s">
        <v>2627</v>
      </c>
      <c r="E88" s="174" t="s">
        <v>2160</v>
      </c>
      <c r="F88" s="148" t="s">
        <v>2628</v>
      </c>
      <c r="G88" s="186">
        <v>60000000</v>
      </c>
      <c r="H88" s="194" t="s">
        <v>2629</v>
      </c>
      <c r="I88" s="119">
        <v>45721</v>
      </c>
      <c r="J88" s="119">
        <v>46022</v>
      </c>
      <c r="K88" s="44">
        <f>+L88/G88</f>
        <v>0.39666666666666667</v>
      </c>
      <c r="L88" s="11">
        <v>23800000</v>
      </c>
      <c r="M88" s="179">
        <f>+G88-L88</f>
        <v>36200000</v>
      </c>
      <c r="N88" s="129" t="s">
        <v>2627</v>
      </c>
      <c r="O88" s="186" t="s">
        <v>2627</v>
      </c>
      <c r="P88" s="88" t="s">
        <v>694</v>
      </c>
    </row>
    <row r="89" spans="2:16" ht="79.2" x14ac:dyDescent="0.3">
      <c r="B89" s="88" t="s">
        <v>323</v>
      </c>
      <c r="C89" s="147" t="s">
        <v>2630</v>
      </c>
      <c r="D89" s="113" t="s">
        <v>2627</v>
      </c>
      <c r="E89" s="174" t="s">
        <v>2160</v>
      </c>
      <c r="F89" s="148" t="s">
        <v>2631</v>
      </c>
      <c r="G89" s="180">
        <v>1198413813</v>
      </c>
      <c r="H89" s="194" t="s">
        <v>2632</v>
      </c>
      <c r="I89" s="119">
        <v>45734</v>
      </c>
      <c r="J89" s="119">
        <v>46022</v>
      </c>
      <c r="K89" s="44">
        <f>+L89/G89</f>
        <v>0.47262311303149174</v>
      </c>
      <c r="L89" s="11">
        <v>566398067</v>
      </c>
      <c r="M89" s="179">
        <f>+G89-L89</f>
        <v>632015746</v>
      </c>
      <c r="N89" s="129" t="s">
        <v>2627</v>
      </c>
      <c r="O89" s="186" t="s">
        <v>2627</v>
      </c>
      <c r="P89" s="88" t="s">
        <v>695</v>
      </c>
    </row>
    <row r="90" spans="2:16" ht="92.4" x14ac:dyDescent="0.3">
      <c r="B90" s="88" t="s">
        <v>323</v>
      </c>
      <c r="C90" s="147" t="s">
        <v>2633</v>
      </c>
      <c r="D90" s="113" t="s">
        <v>2627</v>
      </c>
      <c r="E90" s="174" t="s">
        <v>2160</v>
      </c>
      <c r="F90" s="148" t="s">
        <v>2634</v>
      </c>
      <c r="G90" s="180">
        <v>2815173480</v>
      </c>
      <c r="H90" s="194" t="s">
        <v>2635</v>
      </c>
      <c r="I90" s="119">
        <v>45748</v>
      </c>
      <c r="J90" s="119">
        <v>46022</v>
      </c>
      <c r="K90" s="44">
        <f>+L90/G90</f>
        <v>0.44861392769301023</v>
      </c>
      <c r="L90" s="11">
        <v>1262926032</v>
      </c>
      <c r="M90" s="179">
        <f>+G90-L90</f>
        <v>1552247448</v>
      </c>
      <c r="N90" s="129" t="s">
        <v>2627</v>
      </c>
      <c r="O90" s="186" t="s">
        <v>2627</v>
      </c>
      <c r="P90" s="88" t="s">
        <v>696</v>
      </c>
    </row>
    <row r="91" spans="2:16" ht="92.4" x14ac:dyDescent="0.3">
      <c r="B91" s="88" t="s">
        <v>323</v>
      </c>
      <c r="C91" s="147" t="s">
        <v>2636</v>
      </c>
      <c r="D91" s="113" t="s">
        <v>2627</v>
      </c>
      <c r="E91" s="174" t="s">
        <v>2160</v>
      </c>
      <c r="F91" s="148" t="s">
        <v>2637</v>
      </c>
      <c r="G91" s="186">
        <v>393120698</v>
      </c>
      <c r="H91" s="194" t="s">
        <v>2638</v>
      </c>
      <c r="I91" s="119">
        <v>45819</v>
      </c>
      <c r="J91" s="119">
        <v>46022</v>
      </c>
      <c r="K91" s="44">
        <f>+L91/G91</f>
        <v>0</v>
      </c>
      <c r="L91" s="11">
        <v>0</v>
      </c>
      <c r="M91" s="179">
        <f>+G91-L91</f>
        <v>393120698</v>
      </c>
      <c r="N91" s="129" t="s">
        <v>2627</v>
      </c>
      <c r="O91" s="186" t="s">
        <v>2627</v>
      </c>
      <c r="P91" s="88" t="s">
        <v>697</v>
      </c>
    </row>
    <row r="92" spans="2:16" ht="79.2" x14ac:dyDescent="0.3">
      <c r="B92" s="88" t="s">
        <v>323</v>
      </c>
      <c r="C92" s="147" t="s">
        <v>2639</v>
      </c>
      <c r="D92" s="113" t="s">
        <v>2627</v>
      </c>
      <c r="E92" s="174" t="s">
        <v>2160</v>
      </c>
      <c r="F92" s="113" t="s">
        <v>2640</v>
      </c>
      <c r="G92" s="186">
        <v>337680698</v>
      </c>
      <c r="H92" s="194" t="s">
        <v>2641</v>
      </c>
      <c r="I92" s="119">
        <v>45819</v>
      </c>
      <c r="J92" s="119">
        <v>46022</v>
      </c>
      <c r="K92" s="44">
        <f>+L92/G92</f>
        <v>0</v>
      </c>
      <c r="L92" s="11">
        <v>0</v>
      </c>
      <c r="M92" s="179">
        <f>+G92-L92</f>
        <v>337680698</v>
      </c>
      <c r="N92" s="129" t="s">
        <v>2627</v>
      </c>
      <c r="O92" s="186" t="s">
        <v>2627</v>
      </c>
      <c r="P92" s="88" t="s">
        <v>696</v>
      </c>
    </row>
    <row r="93" spans="2:16" ht="79.2" x14ac:dyDescent="0.3">
      <c r="B93" s="88" t="s">
        <v>323</v>
      </c>
      <c r="C93" s="147" t="s">
        <v>2642</v>
      </c>
      <c r="D93" s="148" t="s">
        <v>2643</v>
      </c>
      <c r="E93" s="174" t="s">
        <v>2160</v>
      </c>
      <c r="F93" s="148" t="s">
        <v>2644</v>
      </c>
      <c r="G93" s="186">
        <v>86836680</v>
      </c>
      <c r="H93" s="194" t="s">
        <v>2645</v>
      </c>
      <c r="I93" s="119">
        <v>45870</v>
      </c>
      <c r="J93" s="150">
        <v>45929</v>
      </c>
      <c r="K93" s="44">
        <f>+L93/M93</f>
        <v>0</v>
      </c>
      <c r="L93" s="11">
        <v>0</v>
      </c>
      <c r="M93" s="248">
        <v>86638680</v>
      </c>
      <c r="N93" s="129" t="s">
        <v>2627</v>
      </c>
      <c r="O93" s="264">
        <v>0</v>
      </c>
      <c r="P93" s="88" t="s">
        <v>698</v>
      </c>
    </row>
    <row r="94" spans="2:16" ht="52.8" x14ac:dyDescent="0.3">
      <c r="B94" s="88" t="s">
        <v>323</v>
      </c>
      <c r="C94" s="147" t="s">
        <v>2647</v>
      </c>
      <c r="D94" s="148" t="s">
        <v>2648</v>
      </c>
      <c r="E94" s="174" t="s">
        <v>2160</v>
      </c>
      <c r="F94" s="148" t="s">
        <v>2649</v>
      </c>
      <c r="G94" s="186">
        <v>41500000</v>
      </c>
      <c r="H94" s="194" t="s">
        <v>2650</v>
      </c>
      <c r="I94" s="119">
        <v>45688</v>
      </c>
      <c r="J94" s="150">
        <v>45808</v>
      </c>
      <c r="K94" s="44">
        <f>+L94/G94</f>
        <v>0.6</v>
      </c>
      <c r="L94" s="149">
        <f>+(G94/5)*3</f>
        <v>24900000</v>
      </c>
      <c r="M94" s="179">
        <f>+G94-L94</f>
        <v>16600000</v>
      </c>
      <c r="N94" s="129" t="s">
        <v>2627</v>
      </c>
      <c r="O94" s="179" t="s">
        <v>2627</v>
      </c>
      <c r="P94" s="88" t="s">
        <v>696</v>
      </c>
    </row>
    <row r="95" spans="2:16" ht="118.8" x14ac:dyDescent="0.3">
      <c r="B95" s="88" t="s">
        <v>323</v>
      </c>
      <c r="C95" s="89" t="s">
        <v>2651</v>
      </c>
      <c r="D95" s="88" t="s">
        <v>2652</v>
      </c>
      <c r="E95" s="174" t="s">
        <v>2160</v>
      </c>
      <c r="F95" s="88" t="s">
        <v>2653</v>
      </c>
      <c r="G95" s="179">
        <v>30000000</v>
      </c>
      <c r="H95" s="204" t="s">
        <v>2654</v>
      </c>
      <c r="I95" s="127">
        <v>45687</v>
      </c>
      <c r="J95" s="127">
        <v>45808</v>
      </c>
      <c r="K95" s="44">
        <f>+L95/(O95+G95)</f>
        <v>0.625</v>
      </c>
      <c r="L95" s="11">
        <f>+G95</f>
        <v>30000000</v>
      </c>
      <c r="M95" s="179">
        <f>+(G95+O95)-L95</f>
        <v>18000000</v>
      </c>
      <c r="N95" s="129">
        <v>2</v>
      </c>
      <c r="O95" s="179">
        <v>18000000</v>
      </c>
      <c r="P95" s="88" t="s">
        <v>699</v>
      </c>
    </row>
    <row r="96" spans="2:16" ht="52.8" x14ac:dyDescent="0.3">
      <c r="B96" s="88" t="s">
        <v>323</v>
      </c>
      <c r="C96" s="89" t="s">
        <v>2651</v>
      </c>
      <c r="D96" s="88" t="s">
        <v>2656</v>
      </c>
      <c r="E96" s="174" t="s">
        <v>2160</v>
      </c>
      <c r="F96" s="88" t="s">
        <v>2657</v>
      </c>
      <c r="G96" s="179">
        <v>30000000</v>
      </c>
      <c r="H96" s="200" t="s">
        <v>2658</v>
      </c>
      <c r="I96" s="127">
        <v>45687</v>
      </c>
      <c r="J96" s="127">
        <v>45808</v>
      </c>
      <c r="K96" s="44">
        <f>+L96/(O96+G96)</f>
        <v>0.625</v>
      </c>
      <c r="L96" s="11">
        <f>+G96</f>
        <v>30000000</v>
      </c>
      <c r="M96" s="179">
        <f>+(G96+O96)-L96</f>
        <v>18000000</v>
      </c>
      <c r="N96" s="129">
        <v>1</v>
      </c>
      <c r="O96" s="179">
        <v>18000000</v>
      </c>
      <c r="P96" s="88" t="s">
        <v>696</v>
      </c>
    </row>
    <row r="97" spans="2:16" ht="79.2" x14ac:dyDescent="0.3">
      <c r="B97" s="88" t="s">
        <v>323</v>
      </c>
      <c r="C97" s="89" t="s">
        <v>2659</v>
      </c>
      <c r="D97" s="88" t="s">
        <v>2660</v>
      </c>
      <c r="E97" s="174" t="s">
        <v>2160</v>
      </c>
      <c r="F97" s="88" t="s">
        <v>2661</v>
      </c>
      <c r="G97" s="179">
        <v>15500000</v>
      </c>
      <c r="H97" s="200" t="s">
        <v>2662</v>
      </c>
      <c r="I97" s="127">
        <v>45687</v>
      </c>
      <c r="J97" s="127">
        <v>45808</v>
      </c>
      <c r="K97" s="44">
        <f>+L97/(O97+G97)</f>
        <v>0.625</v>
      </c>
      <c r="L97" s="11">
        <f>+G97</f>
        <v>15500000</v>
      </c>
      <c r="M97" s="179">
        <f>+(G97+O97)-L97</f>
        <v>9300000</v>
      </c>
      <c r="N97" s="129">
        <v>1</v>
      </c>
      <c r="O97" s="179">
        <v>9300000</v>
      </c>
      <c r="P97" s="88" t="s">
        <v>700</v>
      </c>
    </row>
    <row r="98" spans="2:16" ht="66" x14ac:dyDescent="0.3">
      <c r="B98" s="88" t="s">
        <v>323</v>
      </c>
      <c r="C98" s="89" t="s">
        <v>2664</v>
      </c>
      <c r="D98" s="88" t="s">
        <v>2665</v>
      </c>
      <c r="E98" s="174" t="s">
        <v>2160</v>
      </c>
      <c r="F98" s="88" t="s">
        <v>2666</v>
      </c>
      <c r="G98" s="179">
        <v>32500000</v>
      </c>
      <c r="H98" s="200" t="s">
        <v>2667</v>
      </c>
      <c r="I98" s="127">
        <v>45687</v>
      </c>
      <c r="J98" s="127">
        <v>45808</v>
      </c>
      <c r="K98" s="44">
        <f>+L98/(O98+G98)</f>
        <v>0.7142857142857143</v>
      </c>
      <c r="L98" s="11">
        <f>+G98</f>
        <v>32500000</v>
      </c>
      <c r="M98" s="179">
        <f>+(G98+O98)-L98</f>
        <v>13000000</v>
      </c>
      <c r="N98" s="74">
        <v>1</v>
      </c>
      <c r="O98" s="179">
        <v>13000000</v>
      </c>
      <c r="P98" s="88" t="s">
        <v>701</v>
      </c>
    </row>
    <row r="99" spans="2:16" ht="92.4" x14ac:dyDescent="0.3">
      <c r="B99" s="88" t="s">
        <v>323</v>
      </c>
      <c r="C99" s="89" t="s">
        <v>2669</v>
      </c>
      <c r="D99" s="88" t="s">
        <v>2670</v>
      </c>
      <c r="E99" s="174" t="s">
        <v>2160</v>
      </c>
      <c r="F99" s="88" t="s">
        <v>2671</v>
      </c>
      <c r="G99" s="179">
        <v>41500000</v>
      </c>
      <c r="H99" s="200" t="s">
        <v>2672</v>
      </c>
      <c r="I99" s="127">
        <v>45687</v>
      </c>
      <c r="J99" s="127">
        <v>45808</v>
      </c>
      <c r="K99" s="44">
        <f>+L99/(O99+G99)</f>
        <v>0.625</v>
      </c>
      <c r="L99" s="11">
        <f>+G99</f>
        <v>41500000</v>
      </c>
      <c r="M99" s="179">
        <f>+(G99+O99)-L99</f>
        <v>24900000</v>
      </c>
      <c r="N99" s="129">
        <v>1</v>
      </c>
      <c r="O99" s="179">
        <v>24900000</v>
      </c>
      <c r="P99" s="88" t="s">
        <v>702</v>
      </c>
    </row>
    <row r="100" spans="2:16" ht="39.6" x14ac:dyDescent="0.3">
      <c r="B100" s="88" t="s">
        <v>323</v>
      </c>
      <c r="C100" s="89" t="s">
        <v>2673</v>
      </c>
      <c r="D100" s="88" t="s">
        <v>2674</v>
      </c>
      <c r="E100" s="174" t="s">
        <v>2160</v>
      </c>
      <c r="F100" s="88" t="s">
        <v>2675</v>
      </c>
      <c r="G100" s="179">
        <v>41500000</v>
      </c>
      <c r="H100" s="200" t="s">
        <v>2676</v>
      </c>
      <c r="I100" s="127">
        <v>45687</v>
      </c>
      <c r="J100" s="127">
        <v>45808</v>
      </c>
      <c r="K100" s="44">
        <f>+L100/(O100+G100)</f>
        <v>0.625</v>
      </c>
      <c r="L100" s="11">
        <f>+G100</f>
        <v>41500000</v>
      </c>
      <c r="M100" s="179">
        <f>+(G100+O100)-L100</f>
        <v>24900000</v>
      </c>
      <c r="N100" s="88">
        <v>1</v>
      </c>
      <c r="O100" s="179">
        <v>24900000</v>
      </c>
      <c r="P100" s="88" t="s">
        <v>703</v>
      </c>
    </row>
    <row r="101" spans="2:16" ht="52.8" x14ac:dyDescent="0.3">
      <c r="B101" s="88" t="s">
        <v>323</v>
      </c>
      <c r="C101" s="89" t="s">
        <v>2677</v>
      </c>
      <c r="D101" s="88" t="s">
        <v>2678</v>
      </c>
      <c r="E101" s="174" t="s">
        <v>2160</v>
      </c>
      <c r="F101" s="88" t="s">
        <v>2679</v>
      </c>
      <c r="G101" s="179">
        <v>57145000</v>
      </c>
      <c r="H101" s="200" t="s">
        <v>2680</v>
      </c>
      <c r="I101" s="127">
        <v>45687</v>
      </c>
      <c r="J101" s="127">
        <v>45808</v>
      </c>
      <c r="K101" s="44">
        <f>+L101/(O101+G101)</f>
        <v>0.625</v>
      </c>
      <c r="L101" s="11">
        <f>+G101</f>
        <v>57145000</v>
      </c>
      <c r="M101" s="179">
        <f>+(G101+O101)-L101</f>
        <v>34287000</v>
      </c>
      <c r="N101" s="129">
        <v>1</v>
      </c>
      <c r="O101" s="179">
        <v>34287000</v>
      </c>
      <c r="P101" s="88" t="s">
        <v>702</v>
      </c>
    </row>
    <row r="102" spans="2:16" ht="52.8" x14ac:dyDescent="0.3">
      <c r="B102" s="88" t="s">
        <v>323</v>
      </c>
      <c r="C102" s="89" t="s">
        <v>2682</v>
      </c>
      <c r="D102" s="88" t="s">
        <v>2683</v>
      </c>
      <c r="E102" s="174" t="s">
        <v>2160</v>
      </c>
      <c r="F102" s="88" t="s">
        <v>2684</v>
      </c>
      <c r="G102" s="179">
        <v>57145000</v>
      </c>
      <c r="H102" s="200" t="s">
        <v>2685</v>
      </c>
      <c r="I102" s="127">
        <v>45687</v>
      </c>
      <c r="J102" s="127">
        <v>45808</v>
      </c>
      <c r="K102" s="44">
        <f>+L102/(O102+G102)</f>
        <v>0.625</v>
      </c>
      <c r="L102" s="11">
        <f>+G102</f>
        <v>57145000</v>
      </c>
      <c r="M102" s="179">
        <f>+(G102+O102)-L102</f>
        <v>34287000</v>
      </c>
      <c r="N102" s="129">
        <v>1</v>
      </c>
      <c r="O102" s="179">
        <v>34287000</v>
      </c>
      <c r="P102" s="88" t="s">
        <v>704</v>
      </c>
    </row>
    <row r="103" spans="2:16" ht="52.8" x14ac:dyDescent="0.3">
      <c r="B103" s="88" t="s">
        <v>323</v>
      </c>
      <c r="C103" s="89" t="s">
        <v>2686</v>
      </c>
      <c r="D103" s="88" t="s">
        <v>2687</v>
      </c>
      <c r="E103" s="174" t="s">
        <v>2160</v>
      </c>
      <c r="F103" s="88" t="s">
        <v>2688</v>
      </c>
      <c r="G103" s="179">
        <v>41500000</v>
      </c>
      <c r="H103" s="200" t="s">
        <v>2689</v>
      </c>
      <c r="I103" s="127">
        <v>45687</v>
      </c>
      <c r="J103" s="127">
        <v>45808</v>
      </c>
      <c r="K103" s="44">
        <f>+L103/(O103+G103)</f>
        <v>0.625</v>
      </c>
      <c r="L103" s="11">
        <f>+G103</f>
        <v>41500000</v>
      </c>
      <c r="M103" s="179">
        <f>+(G103+O103)-L103</f>
        <v>24900000</v>
      </c>
      <c r="N103" s="129">
        <v>1</v>
      </c>
      <c r="O103" s="179">
        <v>24900000</v>
      </c>
      <c r="P103" s="88" t="s">
        <v>705</v>
      </c>
    </row>
    <row r="104" spans="2:16" ht="224.4" x14ac:dyDescent="0.3">
      <c r="B104" s="88" t="s">
        <v>323</v>
      </c>
      <c r="C104" s="89" t="s">
        <v>2651</v>
      </c>
      <c r="D104" s="88" t="s">
        <v>2691</v>
      </c>
      <c r="E104" s="174" t="s">
        <v>2160</v>
      </c>
      <c r="F104" s="88" t="s">
        <v>2692</v>
      </c>
      <c r="G104" s="179">
        <v>30000000</v>
      </c>
      <c r="H104" s="200" t="s">
        <v>2693</v>
      </c>
      <c r="I104" s="127">
        <v>45687</v>
      </c>
      <c r="J104" s="127">
        <v>45808</v>
      </c>
      <c r="K104" s="44">
        <f>+L104/(O104+G104)</f>
        <v>0.625</v>
      </c>
      <c r="L104" s="11">
        <f>+G104</f>
        <v>30000000</v>
      </c>
      <c r="M104" s="179">
        <f>+(G104+O104)-L104</f>
        <v>18000000</v>
      </c>
      <c r="N104" s="129">
        <v>1</v>
      </c>
      <c r="O104" s="179">
        <v>18000000</v>
      </c>
      <c r="P104" s="88" t="s">
        <v>706</v>
      </c>
    </row>
    <row r="105" spans="2:16" ht="55.2" x14ac:dyDescent="0.3">
      <c r="B105" s="88" t="s">
        <v>323</v>
      </c>
      <c r="C105" s="161" t="s">
        <v>2694</v>
      </c>
      <c r="D105" s="173" t="s">
        <v>2695</v>
      </c>
      <c r="E105" s="174" t="s">
        <v>2160</v>
      </c>
      <c r="F105" s="88" t="s">
        <v>2696</v>
      </c>
      <c r="G105" s="179">
        <v>57145000</v>
      </c>
      <c r="H105" s="74" t="s">
        <v>2697</v>
      </c>
      <c r="I105" s="127">
        <v>45687</v>
      </c>
      <c r="J105" s="127">
        <v>45808</v>
      </c>
      <c r="K105" s="44">
        <f>+L105/(O105+G105)</f>
        <v>0.625</v>
      </c>
      <c r="L105" s="11">
        <f>+G105</f>
        <v>57145000</v>
      </c>
      <c r="M105" s="179">
        <f>+(G105+O105)-L105</f>
        <v>34287000</v>
      </c>
      <c r="N105" s="129">
        <v>1</v>
      </c>
      <c r="O105" s="179">
        <v>34287000</v>
      </c>
      <c r="P105" s="88" t="s">
        <v>704</v>
      </c>
    </row>
    <row r="106" spans="2:16" ht="41.4" x14ac:dyDescent="0.3">
      <c r="B106" s="88" t="s">
        <v>323</v>
      </c>
      <c r="C106" s="89" t="s">
        <v>2698</v>
      </c>
      <c r="D106" s="90" t="s">
        <v>2699</v>
      </c>
      <c r="E106" s="174" t="s">
        <v>2160</v>
      </c>
      <c r="F106" s="88" t="s">
        <v>2700</v>
      </c>
      <c r="G106" s="179">
        <v>14910500</v>
      </c>
      <c r="H106" s="74" t="s">
        <v>2701</v>
      </c>
      <c r="I106" s="127">
        <v>45687</v>
      </c>
      <c r="J106" s="127">
        <v>45808</v>
      </c>
      <c r="K106" s="44">
        <f>+L106/(O106+G106)</f>
        <v>0.625</v>
      </c>
      <c r="L106" s="11">
        <f>+G106</f>
        <v>14910500</v>
      </c>
      <c r="M106" s="179">
        <f>+(G106+O106)-L106</f>
        <v>8946300</v>
      </c>
      <c r="N106" s="129">
        <v>1</v>
      </c>
      <c r="O106" s="179">
        <v>8946300</v>
      </c>
      <c r="P106" s="88" t="s">
        <v>707</v>
      </c>
    </row>
    <row r="107" spans="2:16" ht="41.4" x14ac:dyDescent="0.3">
      <c r="B107" s="88" t="s">
        <v>323</v>
      </c>
      <c r="C107" s="89" t="s">
        <v>2702</v>
      </c>
      <c r="D107" s="90" t="s">
        <v>2703</v>
      </c>
      <c r="E107" s="174" t="s">
        <v>2160</v>
      </c>
      <c r="F107" s="88" t="s">
        <v>2704</v>
      </c>
      <c r="G107" s="179">
        <v>22725500</v>
      </c>
      <c r="H107" s="74" t="s">
        <v>2705</v>
      </c>
      <c r="I107" s="127">
        <v>45687</v>
      </c>
      <c r="J107" s="127">
        <v>45808</v>
      </c>
      <c r="K107" s="44">
        <f>+L107/(O107+G107)</f>
        <v>0.625</v>
      </c>
      <c r="L107" s="11">
        <f>+G107</f>
        <v>22725500</v>
      </c>
      <c r="M107" s="179">
        <f>+(G107+O107)-L107</f>
        <v>13635300</v>
      </c>
      <c r="N107" s="129">
        <v>1</v>
      </c>
      <c r="O107" s="179">
        <v>13635300</v>
      </c>
      <c r="P107" s="88" t="s">
        <v>706</v>
      </c>
    </row>
    <row r="108" spans="2:16" ht="55.2" x14ac:dyDescent="0.3">
      <c r="B108" s="88" t="s">
        <v>323</v>
      </c>
      <c r="C108" s="89" t="s">
        <v>2706</v>
      </c>
      <c r="D108" s="90" t="s">
        <v>2707</v>
      </c>
      <c r="E108" s="174" t="s">
        <v>2160</v>
      </c>
      <c r="F108" s="88" t="s">
        <v>2708</v>
      </c>
      <c r="G108" s="179">
        <v>18000000</v>
      </c>
      <c r="H108" s="74" t="s">
        <v>2709</v>
      </c>
      <c r="I108" s="127">
        <v>45688</v>
      </c>
      <c r="J108" s="127">
        <v>45808</v>
      </c>
      <c r="K108" s="44">
        <f>+L108/(O108+G108)</f>
        <v>0.6</v>
      </c>
      <c r="L108" s="11">
        <f>+G108</f>
        <v>18000000</v>
      </c>
      <c r="M108" s="179">
        <f>+(G108+O108)-L108</f>
        <v>12000000</v>
      </c>
      <c r="N108" s="129">
        <v>1</v>
      </c>
      <c r="O108" s="179">
        <v>12000000</v>
      </c>
      <c r="P108" s="88" t="s">
        <v>704</v>
      </c>
    </row>
    <row r="109" spans="2:16" ht="55.2" x14ac:dyDescent="0.3">
      <c r="B109" s="88" t="s">
        <v>323</v>
      </c>
      <c r="C109" s="89" t="s">
        <v>2710</v>
      </c>
      <c r="D109" s="90" t="s">
        <v>2711</v>
      </c>
      <c r="E109" s="174" t="s">
        <v>2160</v>
      </c>
      <c r="F109" s="88" t="s">
        <v>2712</v>
      </c>
      <c r="G109" s="179">
        <v>18000000</v>
      </c>
      <c r="H109" s="74" t="s">
        <v>2713</v>
      </c>
      <c r="I109" s="127">
        <v>45688</v>
      </c>
      <c r="J109" s="127">
        <v>45808</v>
      </c>
      <c r="K109" s="44">
        <f>+L109/(O109+G109)</f>
        <v>0.6</v>
      </c>
      <c r="L109" s="11">
        <f>+G109</f>
        <v>18000000</v>
      </c>
      <c r="M109" s="179">
        <f>+(G109+O109)-L109</f>
        <v>12000000</v>
      </c>
      <c r="N109" s="129">
        <v>1</v>
      </c>
      <c r="O109" s="179">
        <v>12000000</v>
      </c>
      <c r="P109" s="88" t="s">
        <v>708</v>
      </c>
    </row>
    <row r="110" spans="2:16" ht="138" x14ac:dyDescent="0.3">
      <c r="B110" s="88" t="s">
        <v>323</v>
      </c>
      <c r="C110" s="89" t="s">
        <v>2651</v>
      </c>
      <c r="D110" s="90" t="s">
        <v>2714</v>
      </c>
      <c r="E110" s="174" t="s">
        <v>2160</v>
      </c>
      <c r="F110" s="88" t="s">
        <v>2715</v>
      </c>
      <c r="G110" s="179">
        <v>19350000</v>
      </c>
      <c r="H110" s="74" t="s">
        <v>2716</v>
      </c>
      <c r="I110" s="127">
        <v>45691</v>
      </c>
      <c r="J110" s="127">
        <v>45808</v>
      </c>
      <c r="K110" s="44">
        <f>+L110/(O110+G110)</f>
        <v>0.51807228915662651</v>
      </c>
      <c r="L110" s="11">
        <f>+G110</f>
        <v>19350000</v>
      </c>
      <c r="M110" s="179">
        <f>+(G110+O110)-L110</f>
        <v>18000000</v>
      </c>
      <c r="N110" s="129">
        <v>1</v>
      </c>
      <c r="O110" s="179">
        <v>18000000</v>
      </c>
      <c r="P110" s="88" t="s">
        <v>709</v>
      </c>
    </row>
    <row r="111" spans="2:16" ht="55.2" x14ac:dyDescent="0.3">
      <c r="B111" s="88" t="s">
        <v>323</v>
      </c>
      <c r="C111" s="89" t="s">
        <v>2710</v>
      </c>
      <c r="D111" s="90" t="s">
        <v>2718</v>
      </c>
      <c r="E111" s="174" t="s">
        <v>2160</v>
      </c>
      <c r="F111" s="88" t="s">
        <v>2719</v>
      </c>
      <c r="G111" s="179">
        <v>18000000</v>
      </c>
      <c r="H111" s="74" t="s">
        <v>2720</v>
      </c>
      <c r="I111" s="127">
        <v>45688</v>
      </c>
      <c r="J111" s="127">
        <v>45808</v>
      </c>
      <c r="K111" s="44">
        <v>1</v>
      </c>
      <c r="L111" s="11">
        <f>+G111</f>
        <v>18000000</v>
      </c>
      <c r="M111" s="239">
        <v>0</v>
      </c>
      <c r="N111" s="129" t="s">
        <v>2627</v>
      </c>
      <c r="O111" s="179">
        <v>0</v>
      </c>
      <c r="P111" s="88" t="s">
        <v>705</v>
      </c>
    </row>
    <row r="112" spans="2:16" ht="96.6" x14ac:dyDescent="0.3">
      <c r="B112" s="88" t="s">
        <v>323</v>
      </c>
      <c r="C112" s="89" t="s">
        <v>2721</v>
      </c>
      <c r="D112" s="90" t="s">
        <v>2722</v>
      </c>
      <c r="E112" s="174" t="s">
        <v>2160</v>
      </c>
      <c r="F112" s="88" t="s">
        <v>2723</v>
      </c>
      <c r="G112" s="179">
        <v>18000000</v>
      </c>
      <c r="H112" s="74" t="s">
        <v>2724</v>
      </c>
      <c r="I112" s="127">
        <v>45688</v>
      </c>
      <c r="J112" s="127">
        <v>45808</v>
      </c>
      <c r="K112" s="44">
        <f>+L112/(O112+G112)</f>
        <v>0.6</v>
      </c>
      <c r="L112" s="11">
        <f>+G112</f>
        <v>18000000</v>
      </c>
      <c r="M112" s="179">
        <f>+(G112+O112)-L112</f>
        <v>12000000</v>
      </c>
      <c r="N112" s="129">
        <v>1</v>
      </c>
      <c r="O112" s="179">
        <v>12000000</v>
      </c>
      <c r="P112" s="88" t="s">
        <v>708</v>
      </c>
    </row>
    <row r="113" spans="2:16" ht="57.6" x14ac:dyDescent="0.3">
      <c r="B113" s="88" t="s">
        <v>323</v>
      </c>
      <c r="C113" s="89" t="s">
        <v>2651</v>
      </c>
      <c r="D113" s="90" t="s">
        <v>2726</v>
      </c>
      <c r="E113" s="174" t="s">
        <v>2160</v>
      </c>
      <c r="F113" s="88" t="s">
        <v>2727</v>
      </c>
      <c r="G113" s="179">
        <v>27000000</v>
      </c>
      <c r="H113" s="74" t="s">
        <v>2728</v>
      </c>
      <c r="I113" s="127">
        <v>45688</v>
      </c>
      <c r="J113" s="127">
        <v>45808</v>
      </c>
      <c r="K113" s="44">
        <f>+L113/(O113+G113)</f>
        <v>1</v>
      </c>
      <c r="L113" s="11">
        <f>+G113</f>
        <v>27000000</v>
      </c>
      <c r="M113" s="179">
        <v>0</v>
      </c>
      <c r="N113" s="129" t="s">
        <v>2627</v>
      </c>
      <c r="O113" s="179">
        <v>0</v>
      </c>
      <c r="P113" s="88" t="s">
        <v>700</v>
      </c>
    </row>
    <row r="114" spans="2:16" ht="86.4" x14ac:dyDescent="0.3">
      <c r="B114" s="94" t="s">
        <v>323</v>
      </c>
      <c r="C114" s="95" t="s">
        <v>2729</v>
      </c>
      <c r="D114" s="96" t="s">
        <v>2730</v>
      </c>
      <c r="E114" s="96" t="s">
        <v>2160</v>
      </c>
      <c r="F114" s="96" t="s">
        <v>2731</v>
      </c>
      <c r="G114" s="193">
        <v>18796500</v>
      </c>
      <c r="H114" s="97" t="s">
        <v>2732</v>
      </c>
      <c r="I114" s="211">
        <v>45688</v>
      </c>
      <c r="J114" s="211">
        <v>45808</v>
      </c>
      <c r="K114" s="222">
        <f>+L114/(O114+G114)</f>
        <v>1</v>
      </c>
      <c r="L114" s="11">
        <f>+G114</f>
        <v>18796500</v>
      </c>
      <c r="M114" s="193">
        <v>0</v>
      </c>
      <c r="N114" s="253" t="s">
        <v>2627</v>
      </c>
      <c r="O114" s="193">
        <v>0</v>
      </c>
      <c r="P114" s="34" t="s">
        <v>455</v>
      </c>
    </row>
    <row r="115" spans="2:16" ht="43.2" x14ac:dyDescent="0.3">
      <c r="B115" s="94" t="s">
        <v>323</v>
      </c>
      <c r="C115" s="89" t="s">
        <v>2733</v>
      </c>
      <c r="D115" s="88" t="s">
        <v>2734</v>
      </c>
      <c r="E115" s="88" t="s">
        <v>2160</v>
      </c>
      <c r="F115" s="88" t="s">
        <v>2735</v>
      </c>
      <c r="G115" s="11">
        <v>13500000</v>
      </c>
      <c r="H115" s="74" t="s">
        <v>2736</v>
      </c>
      <c r="I115" s="127">
        <v>45688</v>
      </c>
      <c r="J115" s="127">
        <v>45808</v>
      </c>
      <c r="K115" s="44">
        <f>+L115/(O115+G115)</f>
        <v>0.81818181818181823</v>
      </c>
      <c r="L115" s="11">
        <f>+G115</f>
        <v>13500000</v>
      </c>
      <c r="M115" s="11">
        <f>+(G115+O115)-L115</f>
        <v>3000000</v>
      </c>
      <c r="N115" s="129">
        <v>1</v>
      </c>
      <c r="O115" s="11">
        <v>3000000</v>
      </c>
      <c r="P115" s="34" t="s">
        <v>460</v>
      </c>
    </row>
    <row r="116" spans="2:16" ht="57.6" x14ac:dyDescent="0.3">
      <c r="B116" s="94" t="s">
        <v>323</v>
      </c>
      <c r="C116" s="89" t="s">
        <v>2737</v>
      </c>
      <c r="D116" s="88" t="s">
        <v>2738</v>
      </c>
      <c r="E116" s="88" t="s">
        <v>2160</v>
      </c>
      <c r="F116" s="88" t="s">
        <v>2739</v>
      </c>
      <c r="G116" s="11">
        <v>24750000</v>
      </c>
      <c r="H116" s="74" t="s">
        <v>2740</v>
      </c>
      <c r="I116" s="127">
        <v>45688</v>
      </c>
      <c r="J116" s="127">
        <v>45808</v>
      </c>
      <c r="K116" s="44">
        <f>+L116/(O116+G116)</f>
        <v>1</v>
      </c>
      <c r="L116" s="11">
        <f>+G116</f>
        <v>24750000</v>
      </c>
      <c r="M116" s="11">
        <v>0</v>
      </c>
      <c r="N116" s="129" t="s">
        <v>2627</v>
      </c>
      <c r="O116" s="11">
        <v>0</v>
      </c>
      <c r="P116" s="34" t="s">
        <v>455</v>
      </c>
    </row>
    <row r="117" spans="2:16" ht="72" x14ac:dyDescent="0.3">
      <c r="B117" s="94" t="s">
        <v>323</v>
      </c>
      <c r="C117" s="89" t="s">
        <v>2737</v>
      </c>
      <c r="D117" s="88" t="s">
        <v>2741</v>
      </c>
      <c r="E117" s="88" t="s">
        <v>2160</v>
      </c>
      <c r="F117" s="88" t="s">
        <v>2742</v>
      </c>
      <c r="G117" s="11">
        <v>24750000</v>
      </c>
      <c r="H117" s="74" t="s">
        <v>2743</v>
      </c>
      <c r="I117" s="127">
        <v>45688</v>
      </c>
      <c r="J117" s="127">
        <v>45808</v>
      </c>
      <c r="K117" s="44">
        <f>+L117/(O117+G117)</f>
        <v>0.6</v>
      </c>
      <c r="L117" s="11">
        <f>+G117</f>
        <v>24750000</v>
      </c>
      <c r="M117" s="11">
        <f>+(G117+O117)-L117</f>
        <v>16500000</v>
      </c>
      <c r="N117" s="129">
        <v>1</v>
      </c>
      <c r="O117" s="11">
        <v>16500000</v>
      </c>
      <c r="P117" s="34" t="s">
        <v>455</v>
      </c>
    </row>
    <row r="118" spans="2:16" ht="72" x14ac:dyDescent="0.3">
      <c r="B118" s="94" t="s">
        <v>323</v>
      </c>
      <c r="C118" s="89" t="s">
        <v>2744</v>
      </c>
      <c r="D118" s="88" t="s">
        <v>2745</v>
      </c>
      <c r="E118" s="88" t="s">
        <v>2160</v>
      </c>
      <c r="F118" s="88" t="s">
        <v>2746</v>
      </c>
      <c r="G118" s="11">
        <v>37350000</v>
      </c>
      <c r="H118" s="74" t="s">
        <v>2747</v>
      </c>
      <c r="I118" s="127">
        <v>45688</v>
      </c>
      <c r="J118" s="127">
        <v>45808</v>
      </c>
      <c r="K118" s="44">
        <f>+L118/(O118+G118)</f>
        <v>0.6</v>
      </c>
      <c r="L118" s="11">
        <f>+G118</f>
        <v>37350000</v>
      </c>
      <c r="M118" s="11">
        <f>+(G118+O118)-L118</f>
        <v>24900000</v>
      </c>
      <c r="N118" s="129">
        <v>1</v>
      </c>
      <c r="O118" s="11">
        <v>24900000</v>
      </c>
      <c r="P118" s="34" t="s">
        <v>455</v>
      </c>
    </row>
    <row r="119" spans="2:16" ht="57.6" x14ac:dyDescent="0.3">
      <c r="B119" s="94" t="s">
        <v>323</v>
      </c>
      <c r="C119" s="89" t="s">
        <v>2748</v>
      </c>
      <c r="D119" s="88" t="s">
        <v>2749</v>
      </c>
      <c r="E119" s="88" t="s">
        <v>2160</v>
      </c>
      <c r="F119" s="88" t="s">
        <v>2750</v>
      </c>
      <c r="G119" s="11">
        <v>29250000</v>
      </c>
      <c r="H119" s="74" t="s">
        <v>2751</v>
      </c>
      <c r="I119" s="127">
        <v>45688</v>
      </c>
      <c r="J119" s="127">
        <v>45808</v>
      </c>
      <c r="K119" s="44">
        <f>+L119/(O119+G119)</f>
        <v>1</v>
      </c>
      <c r="L119" s="11">
        <f>+G119</f>
        <v>29250000</v>
      </c>
      <c r="M119" s="11">
        <v>0</v>
      </c>
      <c r="N119" s="129" t="s">
        <v>2627</v>
      </c>
      <c r="O119" s="11">
        <v>0</v>
      </c>
      <c r="P119" s="34" t="s">
        <v>455</v>
      </c>
    </row>
    <row r="120" spans="2:16" ht="72" x14ac:dyDescent="0.3">
      <c r="B120" s="94" t="s">
        <v>323</v>
      </c>
      <c r="C120" s="89" t="s">
        <v>2753</v>
      </c>
      <c r="D120" s="88" t="s">
        <v>2754</v>
      </c>
      <c r="E120" s="88" t="s">
        <v>2160</v>
      </c>
      <c r="F120" s="88" t="s">
        <v>2755</v>
      </c>
      <c r="G120" s="11">
        <v>14850000</v>
      </c>
      <c r="H120" s="74" t="s">
        <v>2756</v>
      </c>
      <c r="I120" s="127">
        <v>45688</v>
      </c>
      <c r="J120" s="127">
        <v>45808</v>
      </c>
      <c r="K120" s="44">
        <f>+L120/(O120+G120)</f>
        <v>1</v>
      </c>
      <c r="L120" s="11">
        <f>+G120</f>
        <v>14850000</v>
      </c>
      <c r="M120" s="11">
        <v>0</v>
      </c>
      <c r="N120" s="129" t="s">
        <v>2627</v>
      </c>
      <c r="O120" s="11">
        <v>0</v>
      </c>
      <c r="P120" s="34" t="s">
        <v>481</v>
      </c>
    </row>
    <row r="121" spans="2:16" ht="57.6" x14ac:dyDescent="0.3">
      <c r="B121" s="94" t="s">
        <v>323</v>
      </c>
      <c r="C121" s="89" t="s">
        <v>2758</v>
      </c>
      <c r="D121" s="88" t="s">
        <v>2759</v>
      </c>
      <c r="E121" s="88" t="s">
        <v>2160</v>
      </c>
      <c r="F121" s="88" t="s">
        <v>2760</v>
      </c>
      <c r="G121" s="11">
        <v>10800000</v>
      </c>
      <c r="H121" s="74" t="s">
        <v>2761</v>
      </c>
      <c r="I121" s="127">
        <v>45688</v>
      </c>
      <c r="J121" s="127">
        <v>45808</v>
      </c>
      <c r="K121" s="44">
        <f>+L121/(O121+G121)</f>
        <v>0.6</v>
      </c>
      <c r="L121" s="11">
        <f>+G121</f>
        <v>10800000</v>
      </c>
      <c r="M121" s="11">
        <f>+(G121+O121)-L121</f>
        <v>7200000</v>
      </c>
      <c r="N121" s="129">
        <v>1</v>
      </c>
      <c r="O121" s="11">
        <v>7200000</v>
      </c>
      <c r="P121" s="34" t="s">
        <v>481</v>
      </c>
    </row>
    <row r="122" spans="2:16" ht="72" x14ac:dyDescent="0.3">
      <c r="B122" s="94" t="s">
        <v>323</v>
      </c>
      <c r="C122" s="89" t="s">
        <v>2762</v>
      </c>
      <c r="D122" s="88" t="s">
        <v>2763</v>
      </c>
      <c r="E122" s="88" t="s">
        <v>2160</v>
      </c>
      <c r="F122" s="88" t="s">
        <v>2764</v>
      </c>
      <c r="G122" s="11">
        <v>12600000</v>
      </c>
      <c r="H122" s="74" t="s">
        <v>2765</v>
      </c>
      <c r="I122" s="127">
        <v>45688</v>
      </c>
      <c r="J122" s="127">
        <v>45808</v>
      </c>
      <c r="K122" s="44">
        <f>+L122/(O122+G122)</f>
        <v>0.6</v>
      </c>
      <c r="L122" s="11">
        <f>+G122</f>
        <v>12600000</v>
      </c>
      <c r="M122" s="11">
        <f>+(G122+O122)-L122</f>
        <v>8400000</v>
      </c>
      <c r="N122" s="129">
        <v>1</v>
      </c>
      <c r="O122" s="11">
        <v>8400000</v>
      </c>
      <c r="P122" s="34" t="s">
        <v>460</v>
      </c>
    </row>
    <row r="123" spans="2:16" ht="86.4" x14ac:dyDescent="0.3">
      <c r="B123" s="94" t="s">
        <v>323</v>
      </c>
      <c r="C123" s="89" t="s">
        <v>2766</v>
      </c>
      <c r="D123" s="88" t="s">
        <v>2767</v>
      </c>
      <c r="E123" s="88" t="s">
        <v>2160</v>
      </c>
      <c r="F123" s="88" t="s">
        <v>2768</v>
      </c>
      <c r="G123" s="11">
        <v>15750000</v>
      </c>
      <c r="H123" s="74" t="s">
        <v>2769</v>
      </c>
      <c r="I123" s="127">
        <v>45688</v>
      </c>
      <c r="J123" s="127">
        <v>45808</v>
      </c>
      <c r="K123" s="44">
        <f>+L123/(O123+G123)</f>
        <v>0.6</v>
      </c>
      <c r="L123" s="11">
        <f>+G123</f>
        <v>15750000</v>
      </c>
      <c r="M123" s="11">
        <f>+(G123+O123)-L123</f>
        <v>10500000</v>
      </c>
      <c r="N123" s="129">
        <v>1</v>
      </c>
      <c r="O123" s="11">
        <v>10500000</v>
      </c>
      <c r="P123" s="34" t="s">
        <v>455</v>
      </c>
    </row>
    <row r="124" spans="2:16" ht="57.6" x14ac:dyDescent="0.3">
      <c r="B124" s="94" t="s">
        <v>323</v>
      </c>
      <c r="C124" s="89" t="s">
        <v>2771</v>
      </c>
      <c r="D124" s="88" t="s">
        <v>2772</v>
      </c>
      <c r="E124" s="88" t="s">
        <v>2160</v>
      </c>
      <c r="F124" s="88" t="s">
        <v>2773</v>
      </c>
      <c r="G124" s="11">
        <v>13950000</v>
      </c>
      <c r="H124" s="74" t="s">
        <v>2774</v>
      </c>
      <c r="I124" s="127">
        <v>45688</v>
      </c>
      <c r="J124" s="127">
        <v>45808</v>
      </c>
      <c r="K124" s="44">
        <f>+L124/(O124+G124)</f>
        <v>0.6</v>
      </c>
      <c r="L124" s="11">
        <f>+G124</f>
        <v>13950000</v>
      </c>
      <c r="M124" s="11">
        <f>+(G124+O124)-L124</f>
        <v>9300000</v>
      </c>
      <c r="N124" s="129">
        <v>1</v>
      </c>
      <c r="O124" s="11">
        <v>9300000</v>
      </c>
      <c r="P124" s="34" t="s">
        <v>498</v>
      </c>
    </row>
    <row r="125" spans="2:16" ht="72" x14ac:dyDescent="0.3">
      <c r="B125" s="94" t="s">
        <v>323</v>
      </c>
      <c r="C125" s="89" t="s">
        <v>2776</v>
      </c>
      <c r="D125" s="88" t="s">
        <v>2777</v>
      </c>
      <c r="E125" s="88" t="s">
        <v>2160</v>
      </c>
      <c r="F125" s="88" t="s">
        <v>2778</v>
      </c>
      <c r="G125" s="11">
        <v>18000000</v>
      </c>
      <c r="H125" s="74" t="s">
        <v>2779</v>
      </c>
      <c r="I125" s="127">
        <v>45688</v>
      </c>
      <c r="J125" s="127">
        <v>45808</v>
      </c>
      <c r="K125" s="44">
        <f>+L125/(O125+G125)</f>
        <v>1</v>
      </c>
      <c r="L125" s="11">
        <f>+G125</f>
        <v>18000000</v>
      </c>
      <c r="M125" s="11">
        <f>+(G125+O125)-L125</f>
        <v>0</v>
      </c>
      <c r="N125" s="129">
        <v>1</v>
      </c>
      <c r="O125" s="11">
        <v>0</v>
      </c>
      <c r="P125" s="34" t="s">
        <v>503</v>
      </c>
    </row>
    <row r="126" spans="2:16" ht="100.8" x14ac:dyDescent="0.3">
      <c r="B126" s="94" t="s">
        <v>323</v>
      </c>
      <c r="C126" s="89" t="s">
        <v>2780</v>
      </c>
      <c r="D126" s="88" t="s">
        <v>2781</v>
      </c>
      <c r="E126" s="88" t="s">
        <v>2160</v>
      </c>
      <c r="F126" s="88" t="s">
        <v>2782</v>
      </c>
      <c r="G126" s="11">
        <v>29067500</v>
      </c>
      <c r="H126" s="74" t="s">
        <v>2783</v>
      </c>
      <c r="I126" s="127">
        <v>45687</v>
      </c>
      <c r="J126" s="127">
        <v>45808</v>
      </c>
      <c r="K126" s="44">
        <f>+L126/(O126+G126)</f>
        <v>0.625</v>
      </c>
      <c r="L126" s="11">
        <f>+G126</f>
        <v>29067500</v>
      </c>
      <c r="M126" s="11">
        <f>+(G126+O126)-L126</f>
        <v>17440500</v>
      </c>
      <c r="N126" s="129">
        <v>1</v>
      </c>
      <c r="O126" s="11">
        <v>17440500</v>
      </c>
      <c r="P126" s="34" t="s">
        <v>508</v>
      </c>
    </row>
    <row r="127" spans="2:16" ht="72" x14ac:dyDescent="0.3">
      <c r="B127" s="94" t="s">
        <v>323</v>
      </c>
      <c r="C127" s="89" t="s">
        <v>2785</v>
      </c>
      <c r="D127" s="88" t="s">
        <v>2786</v>
      </c>
      <c r="E127" s="88" t="s">
        <v>2160</v>
      </c>
      <c r="F127" s="88" t="s">
        <v>2787</v>
      </c>
      <c r="G127" s="11">
        <v>25000000</v>
      </c>
      <c r="H127" s="74" t="s">
        <v>2788</v>
      </c>
      <c r="I127" s="127">
        <v>45687</v>
      </c>
      <c r="J127" s="127">
        <v>45808</v>
      </c>
      <c r="K127" s="44">
        <f>+L127/(O127+G127)</f>
        <v>0.625</v>
      </c>
      <c r="L127" s="11">
        <f>+G127</f>
        <v>25000000</v>
      </c>
      <c r="M127" s="11">
        <f>+(G127+O127)-L127</f>
        <v>15000000</v>
      </c>
      <c r="N127" s="129">
        <v>1</v>
      </c>
      <c r="O127" s="11">
        <v>15000000</v>
      </c>
      <c r="P127" s="34" t="s">
        <v>503</v>
      </c>
    </row>
    <row r="128" spans="2:16" ht="86.4" x14ac:dyDescent="0.3">
      <c r="B128" s="94" t="s">
        <v>323</v>
      </c>
      <c r="C128" s="89" t="s">
        <v>2789</v>
      </c>
      <c r="D128" s="88" t="s">
        <v>2790</v>
      </c>
      <c r="E128" s="88" t="s">
        <v>2160</v>
      </c>
      <c r="F128" s="88" t="s">
        <v>2791</v>
      </c>
      <c r="G128" s="11">
        <v>17000000</v>
      </c>
      <c r="H128" s="74" t="s">
        <v>2792</v>
      </c>
      <c r="I128" s="127">
        <v>45687</v>
      </c>
      <c r="J128" s="127">
        <v>45808</v>
      </c>
      <c r="K128" s="44">
        <f>+L128/(O128+G128)</f>
        <v>0.625</v>
      </c>
      <c r="L128" s="11">
        <f>+G128</f>
        <v>17000000</v>
      </c>
      <c r="M128" s="11">
        <f>+(G128+O128)-L128</f>
        <v>10200000</v>
      </c>
      <c r="N128" s="129">
        <v>1</v>
      </c>
      <c r="O128" s="11">
        <v>10200000</v>
      </c>
      <c r="P128" s="34" t="s">
        <v>455</v>
      </c>
    </row>
    <row r="129" spans="2:16" ht="86.4" x14ac:dyDescent="0.3">
      <c r="B129" s="94" t="s">
        <v>323</v>
      </c>
      <c r="C129" s="89" t="s">
        <v>2793</v>
      </c>
      <c r="D129" s="88" t="s">
        <v>2794</v>
      </c>
      <c r="E129" s="88" t="s">
        <v>2160</v>
      </c>
      <c r="F129" s="88" t="s">
        <v>2795</v>
      </c>
      <c r="G129" s="11">
        <v>26500000</v>
      </c>
      <c r="H129" s="74" t="s">
        <v>2796</v>
      </c>
      <c r="I129" s="127">
        <v>45687</v>
      </c>
      <c r="J129" s="127">
        <v>45808</v>
      </c>
      <c r="K129" s="44">
        <f>+L129/(O129+G129)</f>
        <v>0.625</v>
      </c>
      <c r="L129" s="11">
        <f>+G129</f>
        <v>26500000</v>
      </c>
      <c r="M129" s="11">
        <f>+(G129+O129)-L129</f>
        <v>15900000</v>
      </c>
      <c r="N129" s="129">
        <v>1</v>
      </c>
      <c r="O129" s="11">
        <v>15900000</v>
      </c>
      <c r="P129" s="34" t="s">
        <v>455</v>
      </c>
    </row>
    <row r="130" spans="2:16" ht="86.4" x14ac:dyDescent="0.3">
      <c r="B130" s="94" t="s">
        <v>323</v>
      </c>
      <c r="C130" s="89" t="s">
        <v>2797</v>
      </c>
      <c r="D130" s="88" t="s">
        <v>2798</v>
      </c>
      <c r="E130" s="88" t="s">
        <v>2160</v>
      </c>
      <c r="F130" s="88" t="s">
        <v>2799</v>
      </c>
      <c r="G130" s="11">
        <v>26500000</v>
      </c>
      <c r="H130" s="74" t="s">
        <v>2800</v>
      </c>
      <c r="I130" s="127">
        <v>45687</v>
      </c>
      <c r="J130" s="127">
        <v>45808</v>
      </c>
      <c r="K130" s="44">
        <f>+L130/(O130+G130)</f>
        <v>0.625</v>
      </c>
      <c r="L130" s="11">
        <f>+G130</f>
        <v>26500000</v>
      </c>
      <c r="M130" s="11">
        <f>+(G130+O130)-L130</f>
        <v>15900000</v>
      </c>
      <c r="N130" s="129">
        <v>1</v>
      </c>
      <c r="O130" s="11">
        <v>15900000</v>
      </c>
      <c r="P130" s="34" t="s">
        <v>524</v>
      </c>
    </row>
    <row r="131" spans="2:16" ht="72" x14ac:dyDescent="0.3">
      <c r="B131" s="94" t="s">
        <v>323</v>
      </c>
      <c r="C131" s="89" t="s">
        <v>2801</v>
      </c>
      <c r="D131" s="88" t="s">
        <v>2802</v>
      </c>
      <c r="E131" s="88" t="s">
        <v>2160</v>
      </c>
      <c r="F131" s="88" t="s">
        <v>2803</v>
      </c>
      <c r="G131" s="11">
        <v>14500000</v>
      </c>
      <c r="H131" s="74" t="s">
        <v>2804</v>
      </c>
      <c r="I131" s="127">
        <v>45687</v>
      </c>
      <c r="J131" s="127">
        <v>45808</v>
      </c>
      <c r="K131" s="44">
        <f>+L131/(O131+G131)</f>
        <v>0.625</v>
      </c>
      <c r="L131" s="11">
        <f>+G131</f>
        <v>14500000</v>
      </c>
      <c r="M131" s="11">
        <f>+(G131+O131)-L131</f>
        <v>8700000</v>
      </c>
      <c r="N131" s="129">
        <v>1</v>
      </c>
      <c r="O131" s="11">
        <v>8700000</v>
      </c>
      <c r="P131" s="34" t="s">
        <v>498</v>
      </c>
    </row>
    <row r="132" spans="2:16" ht="57.6" x14ac:dyDescent="0.3">
      <c r="B132" s="94" t="s">
        <v>323</v>
      </c>
      <c r="C132" s="89" t="s">
        <v>2805</v>
      </c>
      <c r="D132" s="88" t="s">
        <v>2806</v>
      </c>
      <c r="E132" s="88" t="s">
        <v>2160</v>
      </c>
      <c r="F132" s="88" t="s">
        <v>2807</v>
      </c>
      <c r="G132" s="11">
        <v>17000000</v>
      </c>
      <c r="H132" s="74" t="s">
        <v>2808</v>
      </c>
      <c r="I132" s="127">
        <v>45687</v>
      </c>
      <c r="J132" s="127">
        <v>45808</v>
      </c>
      <c r="K132" s="44">
        <f>+L132/(O132+G132)</f>
        <v>0.625</v>
      </c>
      <c r="L132" s="11">
        <f>+G132</f>
        <v>17000000</v>
      </c>
      <c r="M132" s="11">
        <f>+(G132+O132)-L132</f>
        <v>10200000</v>
      </c>
      <c r="N132" s="129">
        <v>1</v>
      </c>
      <c r="O132" s="11">
        <v>10200000</v>
      </c>
      <c r="P132" s="34" t="s">
        <v>524</v>
      </c>
    </row>
    <row r="133" spans="2:16" ht="72" x14ac:dyDescent="0.3">
      <c r="B133" s="94" t="s">
        <v>323</v>
      </c>
      <c r="C133" s="89" t="s">
        <v>2810</v>
      </c>
      <c r="D133" s="88" t="s">
        <v>2811</v>
      </c>
      <c r="E133" s="88" t="s">
        <v>2160</v>
      </c>
      <c r="F133" s="88" t="s">
        <v>2812</v>
      </c>
      <c r="G133" s="11">
        <v>22500000</v>
      </c>
      <c r="H133" s="74" t="s">
        <v>2813</v>
      </c>
      <c r="I133" s="127">
        <v>45688</v>
      </c>
      <c r="J133" s="127">
        <v>45808</v>
      </c>
      <c r="K133" s="44">
        <f>+L133/(O133+G133)</f>
        <v>0.6</v>
      </c>
      <c r="L133" s="11">
        <f>+G133</f>
        <v>22500000</v>
      </c>
      <c r="M133" s="11">
        <f>+(G133+O133)-L133</f>
        <v>15000000</v>
      </c>
      <c r="N133" s="129">
        <v>1</v>
      </c>
      <c r="O133" s="11">
        <v>15000000</v>
      </c>
      <c r="P133" s="34" t="s">
        <v>537</v>
      </c>
    </row>
    <row r="134" spans="2:16" ht="100.8" x14ac:dyDescent="0.3">
      <c r="B134" s="94" t="s">
        <v>323</v>
      </c>
      <c r="C134" s="89" t="s">
        <v>2814</v>
      </c>
      <c r="D134" s="88" t="s">
        <v>2815</v>
      </c>
      <c r="E134" s="88" t="s">
        <v>2160</v>
      </c>
      <c r="F134" s="88" t="s">
        <v>2816</v>
      </c>
      <c r="G134" s="11">
        <v>21600000</v>
      </c>
      <c r="H134" s="74" t="s">
        <v>2817</v>
      </c>
      <c r="I134" s="127">
        <v>45688</v>
      </c>
      <c r="J134" s="127">
        <v>45808</v>
      </c>
      <c r="K134" s="44">
        <f>+L134/(O134+G134)</f>
        <v>0.6</v>
      </c>
      <c r="L134" s="11">
        <f>+G134</f>
        <v>21600000</v>
      </c>
      <c r="M134" s="11">
        <f>+(G134+O134)-L134</f>
        <v>14400000</v>
      </c>
      <c r="N134" s="129">
        <v>1</v>
      </c>
      <c r="O134" s="11">
        <v>14400000</v>
      </c>
      <c r="P134" s="34" t="s">
        <v>542</v>
      </c>
    </row>
    <row r="135" spans="2:16" ht="57.6" x14ac:dyDescent="0.3">
      <c r="B135" s="94" t="s">
        <v>323</v>
      </c>
      <c r="C135" s="89" t="s">
        <v>2818</v>
      </c>
      <c r="D135" s="88" t="s">
        <v>2819</v>
      </c>
      <c r="E135" s="88" t="s">
        <v>2160</v>
      </c>
      <c r="F135" s="88" t="s">
        <v>2820</v>
      </c>
      <c r="G135" s="11">
        <v>23850000</v>
      </c>
      <c r="H135" s="74" t="s">
        <v>2821</v>
      </c>
      <c r="I135" s="127">
        <v>45688</v>
      </c>
      <c r="J135" s="127">
        <v>45808</v>
      </c>
      <c r="K135" s="44">
        <f>+L135/(O135+G135)</f>
        <v>0.6</v>
      </c>
      <c r="L135" s="11">
        <f>+G135</f>
        <v>23850000</v>
      </c>
      <c r="M135" s="11">
        <f>+(G135+O135)-L135</f>
        <v>15900000</v>
      </c>
      <c r="N135" s="129">
        <v>1</v>
      </c>
      <c r="O135" s="11">
        <v>15900000</v>
      </c>
      <c r="P135" s="34" t="s">
        <v>537</v>
      </c>
    </row>
    <row r="136" spans="2:16" ht="72" x14ac:dyDescent="0.3">
      <c r="B136" s="94" t="s">
        <v>323</v>
      </c>
      <c r="C136" s="89" t="s">
        <v>2823</v>
      </c>
      <c r="D136" s="88" t="s">
        <v>2824</v>
      </c>
      <c r="E136" s="88" t="s">
        <v>2160</v>
      </c>
      <c r="F136" s="88" t="s">
        <v>2825</v>
      </c>
      <c r="G136" s="11">
        <v>13275000</v>
      </c>
      <c r="H136" s="74" t="s">
        <v>2826</v>
      </c>
      <c r="I136" s="127">
        <v>45688</v>
      </c>
      <c r="J136" s="127">
        <v>45808</v>
      </c>
      <c r="K136" s="44">
        <f>+L136/(O136+G136)</f>
        <v>0.6</v>
      </c>
      <c r="L136" s="11">
        <f>+G136</f>
        <v>13275000</v>
      </c>
      <c r="M136" s="11">
        <f>+(G136+O136)-L136</f>
        <v>8850000</v>
      </c>
      <c r="N136" s="129">
        <v>1</v>
      </c>
      <c r="O136" s="11">
        <v>8850000</v>
      </c>
      <c r="P136" s="34" t="s">
        <v>498</v>
      </c>
    </row>
    <row r="137" spans="2:16" ht="72" x14ac:dyDescent="0.3">
      <c r="B137" s="94" t="s">
        <v>323</v>
      </c>
      <c r="C137" s="89" t="s">
        <v>2827</v>
      </c>
      <c r="D137" s="88" t="s">
        <v>2828</v>
      </c>
      <c r="E137" s="88" t="s">
        <v>2160</v>
      </c>
      <c r="F137" s="88" t="s">
        <v>2829</v>
      </c>
      <c r="G137" s="11">
        <v>20215000</v>
      </c>
      <c r="H137" s="74" t="s">
        <v>2830</v>
      </c>
      <c r="I137" s="127">
        <v>45687</v>
      </c>
      <c r="J137" s="127">
        <v>45808</v>
      </c>
      <c r="K137" s="44">
        <f>+L137/(O137+G137)</f>
        <v>0.7142857142857143</v>
      </c>
      <c r="L137" s="11">
        <f>+G137</f>
        <v>20215000</v>
      </c>
      <c r="M137" s="11">
        <f>+(G137+O137)-L137</f>
        <v>8086000</v>
      </c>
      <c r="N137" s="129">
        <v>1</v>
      </c>
      <c r="O137" s="11">
        <v>8086000</v>
      </c>
      <c r="P137" s="34" t="s">
        <v>481</v>
      </c>
    </row>
    <row r="138" spans="2:16" ht="86.4" x14ac:dyDescent="0.3">
      <c r="B138" s="94" t="s">
        <v>323</v>
      </c>
      <c r="C138" s="89" t="s">
        <v>2832</v>
      </c>
      <c r="D138" s="88" t="s">
        <v>2833</v>
      </c>
      <c r="E138" s="88" t="s">
        <v>2160</v>
      </c>
      <c r="F138" s="88" t="s">
        <v>2834</v>
      </c>
      <c r="G138" s="11">
        <v>17000000</v>
      </c>
      <c r="H138" s="74" t="s">
        <v>2835</v>
      </c>
      <c r="I138" s="127">
        <v>45687</v>
      </c>
      <c r="J138" s="127">
        <v>45808</v>
      </c>
      <c r="K138" s="44">
        <f>+L138/(O138+G138)</f>
        <v>1</v>
      </c>
      <c r="L138" s="11">
        <f>+G138</f>
        <v>17000000</v>
      </c>
      <c r="M138" s="11">
        <f>+(G138+O138)-L138</f>
        <v>0</v>
      </c>
      <c r="N138" s="129" t="s">
        <v>2627</v>
      </c>
      <c r="O138" s="11">
        <v>0</v>
      </c>
      <c r="P138" s="34" t="s">
        <v>524</v>
      </c>
    </row>
    <row r="139" spans="2:16" ht="72" x14ac:dyDescent="0.3">
      <c r="B139" s="94" t="s">
        <v>323</v>
      </c>
      <c r="C139" s="89" t="s">
        <v>2837</v>
      </c>
      <c r="D139" s="88" t="s">
        <v>2838</v>
      </c>
      <c r="E139" s="88" t="s">
        <v>2160</v>
      </c>
      <c r="F139" s="88" t="s">
        <v>2839</v>
      </c>
      <c r="G139" s="11">
        <v>15750000</v>
      </c>
      <c r="H139" s="74" t="s">
        <v>2840</v>
      </c>
      <c r="I139" s="127">
        <v>45688</v>
      </c>
      <c r="J139" s="127">
        <v>45808</v>
      </c>
      <c r="K139" s="44">
        <f>+L139/(O139+G139)</f>
        <v>0.6</v>
      </c>
      <c r="L139" s="11">
        <f>+G139</f>
        <v>15750000</v>
      </c>
      <c r="M139" s="11">
        <f>+(G139+O139)-L139</f>
        <v>10500000</v>
      </c>
      <c r="N139" s="129">
        <v>1</v>
      </c>
      <c r="O139" s="11">
        <v>10500000</v>
      </c>
      <c r="P139" s="34" t="s">
        <v>524</v>
      </c>
    </row>
    <row r="140" spans="2:16" ht="158.4" x14ac:dyDescent="0.3">
      <c r="B140" s="94" t="s">
        <v>323</v>
      </c>
      <c r="C140" s="89" t="s">
        <v>2837</v>
      </c>
      <c r="D140" s="88" t="s">
        <v>2842</v>
      </c>
      <c r="E140" s="88" t="s">
        <v>2160</v>
      </c>
      <c r="F140" s="88" t="s">
        <v>2843</v>
      </c>
      <c r="G140" s="11">
        <v>15750000</v>
      </c>
      <c r="H140" s="74" t="s">
        <v>2844</v>
      </c>
      <c r="I140" s="127">
        <v>45688</v>
      </c>
      <c r="J140" s="127">
        <v>45808</v>
      </c>
      <c r="K140" s="44">
        <f>+L140/(O140+G140)</f>
        <v>0.6</v>
      </c>
      <c r="L140" s="11">
        <f>+G140</f>
        <v>15750000</v>
      </c>
      <c r="M140" s="11">
        <f>+(G140+O140)-L140</f>
        <v>10500000</v>
      </c>
      <c r="N140" s="129">
        <v>1</v>
      </c>
      <c r="O140" s="11">
        <v>10500000</v>
      </c>
      <c r="P140" s="34" t="s">
        <v>481</v>
      </c>
    </row>
    <row r="141" spans="2:16" ht="79.2" x14ac:dyDescent="0.3">
      <c r="B141" s="94" t="s">
        <v>323</v>
      </c>
      <c r="C141" s="89" t="s">
        <v>2837</v>
      </c>
      <c r="D141" s="88" t="s">
        <v>2845</v>
      </c>
      <c r="E141" s="88" t="s">
        <v>2160</v>
      </c>
      <c r="F141" s="88" t="s">
        <v>2846</v>
      </c>
      <c r="G141" s="11">
        <v>15750000</v>
      </c>
      <c r="H141" s="74" t="s">
        <v>2847</v>
      </c>
      <c r="I141" s="127">
        <v>45688</v>
      </c>
      <c r="J141" s="127">
        <v>45808</v>
      </c>
      <c r="K141" s="44">
        <f>+L141/(O141+G141)</f>
        <v>1</v>
      </c>
      <c r="L141" s="11">
        <f>+G141</f>
        <v>15750000</v>
      </c>
      <c r="M141" s="11">
        <f>+(G141+O141)-L141</f>
        <v>0</v>
      </c>
      <c r="N141" s="129" t="s">
        <v>2627</v>
      </c>
      <c r="O141" s="11">
        <v>0</v>
      </c>
      <c r="P141" s="34" t="s">
        <v>569</v>
      </c>
    </row>
    <row r="142" spans="2:16" ht="118.8" x14ac:dyDescent="0.3">
      <c r="B142" s="94" t="s">
        <v>323</v>
      </c>
      <c r="C142" s="89" t="s">
        <v>2837</v>
      </c>
      <c r="D142" s="88" t="s">
        <v>2848</v>
      </c>
      <c r="E142" s="88" t="s">
        <v>2160</v>
      </c>
      <c r="F142" s="88" t="s">
        <v>2849</v>
      </c>
      <c r="G142" s="11">
        <v>15750000</v>
      </c>
      <c r="H142" s="74" t="s">
        <v>2850</v>
      </c>
      <c r="I142" s="127">
        <v>45688</v>
      </c>
      <c r="J142" s="127">
        <v>45808</v>
      </c>
      <c r="K142" s="44">
        <f>+L142/(O142+G142)</f>
        <v>0.6</v>
      </c>
      <c r="L142" s="11">
        <f>+G142</f>
        <v>15750000</v>
      </c>
      <c r="M142" s="11">
        <f>+(G142+O142)-L142</f>
        <v>10500000</v>
      </c>
      <c r="N142" s="129">
        <v>1</v>
      </c>
      <c r="O142" s="11">
        <v>10500000</v>
      </c>
      <c r="P142" s="34" t="s">
        <v>481</v>
      </c>
    </row>
    <row r="143" spans="2:16" ht="105.6" x14ac:dyDescent="0.3">
      <c r="B143" s="94" t="s">
        <v>323</v>
      </c>
      <c r="C143" s="89" t="s">
        <v>2851</v>
      </c>
      <c r="D143" s="88" t="s">
        <v>2852</v>
      </c>
      <c r="E143" s="88" t="s">
        <v>2160</v>
      </c>
      <c r="F143" s="88" t="s">
        <v>2853</v>
      </c>
      <c r="G143" s="11">
        <v>18000000</v>
      </c>
      <c r="H143" s="74" t="s">
        <v>2854</v>
      </c>
      <c r="I143" s="127">
        <v>45688</v>
      </c>
      <c r="J143" s="127">
        <v>45808</v>
      </c>
      <c r="K143" s="44">
        <f>+L143/(O143+G143)</f>
        <v>0.6</v>
      </c>
      <c r="L143" s="11">
        <f>+G143</f>
        <v>18000000</v>
      </c>
      <c r="M143" s="11">
        <f>+(G143+O143)-L143</f>
        <v>12000000</v>
      </c>
      <c r="N143" s="129">
        <v>1</v>
      </c>
      <c r="O143" s="11">
        <v>12000000</v>
      </c>
      <c r="P143" s="34" t="s">
        <v>537</v>
      </c>
    </row>
    <row r="144" spans="2:16" ht="132" x14ac:dyDescent="0.3">
      <c r="B144" s="94" t="s">
        <v>323</v>
      </c>
      <c r="C144" s="89" t="s">
        <v>2721</v>
      </c>
      <c r="D144" s="88" t="s">
        <v>2855</v>
      </c>
      <c r="E144" s="88" t="s">
        <v>2160</v>
      </c>
      <c r="F144" s="88" t="s">
        <v>2856</v>
      </c>
      <c r="G144" s="11">
        <v>18000000</v>
      </c>
      <c r="H144" s="74" t="s">
        <v>2857</v>
      </c>
      <c r="I144" s="127">
        <v>45688</v>
      </c>
      <c r="J144" s="127">
        <v>45808</v>
      </c>
      <c r="K144" s="44">
        <f>+L144/(O144+G144)</f>
        <v>0.6</v>
      </c>
      <c r="L144" s="11">
        <f>+G144</f>
        <v>18000000</v>
      </c>
      <c r="M144" s="11">
        <f>+(G144+O144)-L144</f>
        <v>12000000</v>
      </c>
      <c r="N144" s="129">
        <v>1</v>
      </c>
      <c r="O144" s="11">
        <v>12000000</v>
      </c>
      <c r="P144" s="34" t="s">
        <v>581</v>
      </c>
    </row>
    <row r="145" spans="2:16" ht="171.6" x14ac:dyDescent="0.3">
      <c r="B145" s="94" t="s">
        <v>323</v>
      </c>
      <c r="C145" s="89" t="s">
        <v>2858</v>
      </c>
      <c r="D145" s="88" t="s">
        <v>2859</v>
      </c>
      <c r="E145" s="88" t="s">
        <v>2160</v>
      </c>
      <c r="F145" s="88" t="s">
        <v>2860</v>
      </c>
      <c r="G145" s="11">
        <v>17000000</v>
      </c>
      <c r="H145" s="74" t="s">
        <v>2861</v>
      </c>
      <c r="I145" s="127">
        <v>45688</v>
      </c>
      <c r="J145" s="127">
        <v>45808</v>
      </c>
      <c r="K145" s="44">
        <f>+L145/(O145+G145)</f>
        <v>0.58620689655172409</v>
      </c>
      <c r="L145" s="11">
        <f>+G145</f>
        <v>17000000</v>
      </c>
      <c r="M145" s="11">
        <f>+(G145+O145)-L145</f>
        <v>12000000</v>
      </c>
      <c r="N145" s="129">
        <v>1</v>
      </c>
      <c r="O145" s="11">
        <v>12000000</v>
      </c>
      <c r="P145" s="34" t="s">
        <v>481</v>
      </c>
    </row>
    <row r="146" spans="2:16" ht="105.6" x14ac:dyDescent="0.3">
      <c r="B146" s="94" t="s">
        <v>323</v>
      </c>
      <c r="C146" s="89" t="s">
        <v>2862</v>
      </c>
      <c r="D146" s="88" t="s">
        <v>2863</v>
      </c>
      <c r="E146" s="88" t="s">
        <v>2160</v>
      </c>
      <c r="F146" s="88" t="s">
        <v>2864</v>
      </c>
      <c r="G146" s="11">
        <v>27000000</v>
      </c>
      <c r="H146" s="74" t="s">
        <v>2865</v>
      </c>
      <c r="I146" s="127">
        <v>45688</v>
      </c>
      <c r="J146" s="127">
        <v>45808</v>
      </c>
      <c r="K146" s="44">
        <f>+L146/(O146+G146)</f>
        <v>0.6</v>
      </c>
      <c r="L146" s="11">
        <f>+G146</f>
        <v>27000000</v>
      </c>
      <c r="M146" s="11">
        <f>+(G146+O146)-L146</f>
        <v>18000000</v>
      </c>
      <c r="N146" s="129">
        <v>1</v>
      </c>
      <c r="O146" s="11">
        <v>18000000</v>
      </c>
      <c r="P146" s="34" t="s">
        <v>508</v>
      </c>
    </row>
    <row r="147" spans="2:16" ht="132" x14ac:dyDescent="0.3">
      <c r="B147" s="94" t="s">
        <v>323</v>
      </c>
      <c r="C147" s="89" t="s">
        <v>2866</v>
      </c>
      <c r="D147" s="88" t="s">
        <v>2867</v>
      </c>
      <c r="E147" s="88" t="s">
        <v>2160</v>
      </c>
      <c r="F147" s="88" t="s">
        <v>2868</v>
      </c>
      <c r="G147" s="11">
        <v>23850000</v>
      </c>
      <c r="H147" s="74" t="s">
        <v>2869</v>
      </c>
      <c r="I147" s="127">
        <v>45688</v>
      </c>
      <c r="J147" s="127">
        <v>45808</v>
      </c>
      <c r="K147" s="44">
        <f>+L147/(O147+G147)</f>
        <v>0.4</v>
      </c>
      <c r="L147" s="11">
        <f>+(G147/5)*2</f>
        <v>9540000</v>
      </c>
      <c r="M147" s="11">
        <f>+(G147+O147)-L147</f>
        <v>14310000</v>
      </c>
      <c r="N147" s="129" t="s">
        <v>2627</v>
      </c>
      <c r="O147" s="11">
        <v>0</v>
      </c>
      <c r="P147" s="34" t="s">
        <v>542</v>
      </c>
    </row>
    <row r="148" spans="2:16" ht="105.6" x14ac:dyDescent="0.3">
      <c r="B148" s="94" t="s">
        <v>323</v>
      </c>
      <c r="C148" s="89" t="s">
        <v>2870</v>
      </c>
      <c r="D148" s="88" t="s">
        <v>2871</v>
      </c>
      <c r="E148" s="88" t="s">
        <v>2160</v>
      </c>
      <c r="F148" s="88" t="s">
        <v>2872</v>
      </c>
      <c r="G148" s="11">
        <v>18000000</v>
      </c>
      <c r="H148" s="74" t="s">
        <v>2873</v>
      </c>
      <c r="I148" s="127">
        <v>45688</v>
      </c>
      <c r="J148" s="127">
        <v>45808</v>
      </c>
      <c r="K148" s="44">
        <f>+L148/(O148+G148)</f>
        <v>1</v>
      </c>
      <c r="L148" s="11">
        <f>+G148</f>
        <v>18000000</v>
      </c>
      <c r="M148" s="11">
        <f>+(G148+O148)-L148</f>
        <v>0</v>
      </c>
      <c r="N148" s="129" t="s">
        <v>2627</v>
      </c>
      <c r="O148" s="11">
        <v>0</v>
      </c>
      <c r="P148" s="34" t="s">
        <v>542</v>
      </c>
    </row>
    <row r="149" spans="2:16" ht="171.6" x14ac:dyDescent="0.3">
      <c r="B149" s="94" t="s">
        <v>323</v>
      </c>
      <c r="C149" s="89" t="s">
        <v>2870</v>
      </c>
      <c r="D149" s="88" t="s">
        <v>2874</v>
      </c>
      <c r="E149" s="88" t="s">
        <v>2160</v>
      </c>
      <c r="F149" s="88" t="s">
        <v>2875</v>
      </c>
      <c r="G149" s="11">
        <v>18000000</v>
      </c>
      <c r="H149" s="74" t="s">
        <v>2876</v>
      </c>
      <c r="I149" s="127">
        <v>45688</v>
      </c>
      <c r="J149" s="127">
        <v>45808</v>
      </c>
      <c r="K149" s="44">
        <f>+L149/(O149+G149)</f>
        <v>0.6</v>
      </c>
      <c r="L149" s="11">
        <f>+G149</f>
        <v>18000000</v>
      </c>
      <c r="M149" s="11">
        <f>+(G149+O149)-L149</f>
        <v>12000000</v>
      </c>
      <c r="N149" s="129">
        <v>1</v>
      </c>
      <c r="O149" s="11">
        <v>12000000</v>
      </c>
      <c r="P149" s="34" t="s">
        <v>481</v>
      </c>
    </row>
    <row r="150" spans="2:16" ht="171.6" x14ac:dyDescent="0.3">
      <c r="B150" s="94" t="s">
        <v>323</v>
      </c>
      <c r="C150" s="89" t="s">
        <v>2789</v>
      </c>
      <c r="D150" s="88" t="s">
        <v>2877</v>
      </c>
      <c r="E150" s="88" t="s">
        <v>2160</v>
      </c>
      <c r="F150" s="88" t="s">
        <v>2878</v>
      </c>
      <c r="G150" s="11">
        <v>15300000</v>
      </c>
      <c r="H150" s="74" t="s">
        <v>2879</v>
      </c>
      <c r="I150" s="127">
        <v>45688</v>
      </c>
      <c r="J150" s="127">
        <v>45808</v>
      </c>
      <c r="K150" s="44">
        <f>+L150/(O150+G150)</f>
        <v>0.6</v>
      </c>
      <c r="L150" s="11">
        <f>+G150</f>
        <v>15300000</v>
      </c>
      <c r="M150" s="11">
        <f>+(G150+O150)-L150</f>
        <v>10200000</v>
      </c>
      <c r="N150" s="129">
        <v>1</v>
      </c>
      <c r="O150" s="11">
        <v>10200000</v>
      </c>
      <c r="P150" s="34" t="s">
        <v>607</v>
      </c>
    </row>
    <row r="151" spans="2:16" ht="171.6" x14ac:dyDescent="0.3">
      <c r="B151" s="94" t="s">
        <v>323</v>
      </c>
      <c r="C151" s="89" t="s">
        <v>2880</v>
      </c>
      <c r="D151" s="88" t="s">
        <v>2881</v>
      </c>
      <c r="E151" s="88" t="s">
        <v>2160</v>
      </c>
      <c r="F151" s="88" t="s">
        <v>2882</v>
      </c>
      <c r="G151" s="11">
        <v>13419450</v>
      </c>
      <c r="H151" s="74" t="s">
        <v>2883</v>
      </c>
      <c r="I151" s="127">
        <v>45688</v>
      </c>
      <c r="J151" s="127">
        <v>45808</v>
      </c>
      <c r="K151" s="44">
        <f>+L151/(O151+G151)</f>
        <v>1</v>
      </c>
      <c r="L151" s="11">
        <f>+G151</f>
        <v>13419450</v>
      </c>
      <c r="M151" s="11">
        <f>+(G151+O151)-L151</f>
        <v>0</v>
      </c>
      <c r="N151" s="129" t="s">
        <v>2627</v>
      </c>
      <c r="O151" s="11">
        <v>0</v>
      </c>
      <c r="P151" s="34" t="s">
        <v>612</v>
      </c>
    </row>
    <row r="152" spans="2:16" ht="171.6" x14ac:dyDescent="0.3">
      <c r="B152" s="94" t="s">
        <v>323</v>
      </c>
      <c r="C152" s="89" t="s">
        <v>2884</v>
      </c>
      <c r="D152" s="88" t="s">
        <v>2885</v>
      </c>
      <c r="E152" s="88" t="s">
        <v>2160</v>
      </c>
      <c r="F152" s="88" t="s">
        <v>2886</v>
      </c>
      <c r="G152" s="11">
        <v>23850000</v>
      </c>
      <c r="H152" s="74" t="s">
        <v>2887</v>
      </c>
      <c r="I152" s="127">
        <v>45688</v>
      </c>
      <c r="J152" s="127">
        <v>45808</v>
      </c>
      <c r="K152" s="44">
        <f>+L152/(O152+G152)</f>
        <v>0.6</v>
      </c>
      <c r="L152" s="11">
        <f>+G152</f>
        <v>23850000</v>
      </c>
      <c r="M152" s="11">
        <f>+(G152+O152)-L152</f>
        <v>15900000</v>
      </c>
      <c r="N152" s="129">
        <v>1</v>
      </c>
      <c r="O152" s="11">
        <v>15900000</v>
      </c>
      <c r="P152" s="34" t="s">
        <v>617</v>
      </c>
    </row>
    <row r="153" spans="2:16" ht="171.6" x14ac:dyDescent="0.3">
      <c r="B153" s="94" t="s">
        <v>323</v>
      </c>
      <c r="C153" s="89" t="s">
        <v>2884</v>
      </c>
      <c r="D153" s="88" t="s">
        <v>2888</v>
      </c>
      <c r="E153" s="88" t="s">
        <v>2160</v>
      </c>
      <c r="F153" s="88" t="s">
        <v>2889</v>
      </c>
      <c r="G153" s="11">
        <v>23850000</v>
      </c>
      <c r="H153" s="74" t="s">
        <v>2890</v>
      </c>
      <c r="I153" s="127">
        <v>45688</v>
      </c>
      <c r="J153" s="127">
        <v>45808</v>
      </c>
      <c r="K153" s="44">
        <f>+L153/(O153+G153)</f>
        <v>1</v>
      </c>
      <c r="L153" s="11">
        <f>+G153</f>
        <v>23850000</v>
      </c>
      <c r="M153" s="11">
        <f>+(G153+O153)-L153</f>
        <v>0</v>
      </c>
      <c r="N153" s="129" t="s">
        <v>2627</v>
      </c>
      <c r="O153" s="11">
        <v>0</v>
      </c>
      <c r="P153" s="34" t="s">
        <v>617</v>
      </c>
    </row>
    <row r="154" spans="2:16" ht="171.6" x14ac:dyDescent="0.3">
      <c r="B154" s="94" t="s">
        <v>323</v>
      </c>
      <c r="C154" s="89" t="s">
        <v>2884</v>
      </c>
      <c r="D154" s="88" t="s">
        <v>2891</v>
      </c>
      <c r="E154" s="88" t="s">
        <v>2160</v>
      </c>
      <c r="F154" s="88" t="s">
        <v>2892</v>
      </c>
      <c r="G154" s="11">
        <v>23850000</v>
      </c>
      <c r="H154" s="74" t="s">
        <v>2893</v>
      </c>
      <c r="I154" s="127">
        <v>45688</v>
      </c>
      <c r="J154" s="127">
        <v>45808</v>
      </c>
      <c r="K154" s="44">
        <f>+L154/(O154+G154)</f>
        <v>1</v>
      </c>
      <c r="L154" s="11">
        <f>+G154</f>
        <v>23850000</v>
      </c>
      <c r="M154" s="11">
        <f>+(G154+O154)-L154</f>
        <v>0</v>
      </c>
      <c r="N154" s="129" t="s">
        <v>2627</v>
      </c>
      <c r="O154" s="11">
        <v>0</v>
      </c>
      <c r="P154" s="34" t="s">
        <v>455</v>
      </c>
    </row>
    <row r="155" spans="2:16" ht="171.6" x14ac:dyDescent="0.3">
      <c r="B155" s="94" t="s">
        <v>323</v>
      </c>
      <c r="C155" s="89" t="s">
        <v>2884</v>
      </c>
      <c r="D155" s="88" t="s">
        <v>2894</v>
      </c>
      <c r="E155" s="88" t="s">
        <v>2160</v>
      </c>
      <c r="F155" s="88" t="s">
        <v>2895</v>
      </c>
      <c r="G155" s="11">
        <v>23850000</v>
      </c>
      <c r="H155" s="74" t="s">
        <v>2896</v>
      </c>
      <c r="I155" s="127">
        <v>45688</v>
      </c>
      <c r="J155" s="127">
        <v>45808</v>
      </c>
      <c r="K155" s="44">
        <f>+L155/(O155+G155)</f>
        <v>1</v>
      </c>
      <c r="L155" s="11">
        <f>+G155</f>
        <v>23850000</v>
      </c>
      <c r="M155" s="11">
        <f>+(G155+O155)-L155</f>
        <v>0</v>
      </c>
      <c r="N155" s="129" t="s">
        <v>2627</v>
      </c>
      <c r="O155" s="11">
        <v>0</v>
      </c>
      <c r="P155" s="34" t="s">
        <v>455</v>
      </c>
    </row>
    <row r="156" spans="2:16" ht="171.6" x14ac:dyDescent="0.3">
      <c r="B156" s="94" t="s">
        <v>323</v>
      </c>
      <c r="C156" s="89" t="s">
        <v>2884</v>
      </c>
      <c r="D156" s="88" t="s">
        <v>2897</v>
      </c>
      <c r="E156" s="88" t="s">
        <v>2160</v>
      </c>
      <c r="F156" s="88" t="s">
        <v>2898</v>
      </c>
      <c r="G156" s="11">
        <v>19350000</v>
      </c>
      <c r="H156" s="74" t="s">
        <v>2899</v>
      </c>
      <c r="I156" s="127">
        <v>45688</v>
      </c>
      <c r="J156" s="127">
        <v>45808</v>
      </c>
      <c r="K156" s="44">
        <f>+L156/(O156+G156)</f>
        <v>1</v>
      </c>
      <c r="L156" s="11">
        <f>+G156</f>
        <v>19350000</v>
      </c>
      <c r="M156" s="11">
        <f>+(G156+O156)-L156</f>
        <v>0</v>
      </c>
      <c r="N156" s="129" t="s">
        <v>2627</v>
      </c>
      <c r="O156" s="11">
        <v>0</v>
      </c>
      <c r="P156" s="34" t="s">
        <v>481</v>
      </c>
    </row>
    <row r="157" spans="2:16" ht="171.6" x14ac:dyDescent="0.3">
      <c r="B157" s="94" t="s">
        <v>323</v>
      </c>
      <c r="C157" s="89" t="s">
        <v>2900</v>
      </c>
      <c r="D157" s="88" t="s">
        <v>2901</v>
      </c>
      <c r="E157" s="88" t="s">
        <v>2160</v>
      </c>
      <c r="F157" s="88" t="s">
        <v>2902</v>
      </c>
      <c r="G157" s="11">
        <v>18450000</v>
      </c>
      <c r="H157" s="74" t="s">
        <v>2903</v>
      </c>
      <c r="I157" s="127">
        <v>45688</v>
      </c>
      <c r="J157" s="127">
        <v>45808</v>
      </c>
      <c r="K157" s="44">
        <f>+L157/(O157+G157)</f>
        <v>0.6</v>
      </c>
      <c r="L157" s="11">
        <f>+G157</f>
        <v>18450000</v>
      </c>
      <c r="M157" s="11">
        <f>+(G157+O157)-L157</f>
        <v>12300000</v>
      </c>
      <c r="N157" s="129">
        <v>1</v>
      </c>
      <c r="O157" s="11">
        <v>12300000</v>
      </c>
      <c r="P157" s="34" t="s">
        <v>637</v>
      </c>
    </row>
    <row r="158" spans="2:16" ht="171.6" x14ac:dyDescent="0.3">
      <c r="B158" s="94" t="s">
        <v>323</v>
      </c>
      <c r="C158" s="89" t="s">
        <v>2904</v>
      </c>
      <c r="D158" s="88" t="s">
        <v>2905</v>
      </c>
      <c r="E158" s="88" t="s">
        <v>2160</v>
      </c>
      <c r="F158" s="88" t="s">
        <v>2906</v>
      </c>
      <c r="G158" s="11">
        <v>14850000</v>
      </c>
      <c r="H158" s="74" t="s">
        <v>2907</v>
      </c>
      <c r="I158" s="127">
        <v>45688</v>
      </c>
      <c r="J158" s="127">
        <v>45808</v>
      </c>
      <c r="K158" s="44">
        <f>+L158/(O158+G158)</f>
        <v>0.6</v>
      </c>
      <c r="L158" s="11">
        <f>+G158</f>
        <v>14850000</v>
      </c>
      <c r="M158" s="11">
        <f>+(G158+O158)-L158</f>
        <v>9900000</v>
      </c>
      <c r="N158" s="129">
        <v>1</v>
      </c>
      <c r="O158" s="11">
        <v>9900000</v>
      </c>
      <c r="P158" s="34" t="s">
        <v>537</v>
      </c>
    </row>
    <row r="159" spans="2:16" ht="171.6" x14ac:dyDescent="0.3">
      <c r="B159" s="94" t="s">
        <v>323</v>
      </c>
      <c r="C159" s="89" t="s">
        <v>2908</v>
      </c>
      <c r="D159" s="88" t="s">
        <v>2909</v>
      </c>
      <c r="E159" s="88" t="s">
        <v>2160</v>
      </c>
      <c r="F159" s="88" t="s">
        <v>2910</v>
      </c>
      <c r="G159" s="11">
        <v>27000000</v>
      </c>
      <c r="H159" s="74" t="s">
        <v>2911</v>
      </c>
      <c r="I159" s="127">
        <v>45688</v>
      </c>
      <c r="J159" s="127">
        <v>45808</v>
      </c>
      <c r="K159" s="44">
        <f>+L159/(O159+G159)</f>
        <v>0.6</v>
      </c>
      <c r="L159" s="11">
        <f>+G159</f>
        <v>27000000</v>
      </c>
      <c r="M159" s="11">
        <f>+(G159+O159)-L159</f>
        <v>18000000</v>
      </c>
      <c r="N159" s="129">
        <v>1</v>
      </c>
      <c r="O159" s="11">
        <v>18000000</v>
      </c>
      <c r="P159" s="34" t="s">
        <v>637</v>
      </c>
    </row>
    <row r="160" spans="2:16" ht="171.6" x14ac:dyDescent="0.3">
      <c r="B160" s="94" t="s">
        <v>323</v>
      </c>
      <c r="C160" s="89" t="s">
        <v>2913</v>
      </c>
      <c r="D160" s="88" t="s">
        <v>2914</v>
      </c>
      <c r="E160" s="88" t="s">
        <v>2160</v>
      </c>
      <c r="F160" s="88" t="s">
        <v>2915</v>
      </c>
      <c r="G160" s="11">
        <v>23850000</v>
      </c>
      <c r="H160" s="74" t="s">
        <v>2916</v>
      </c>
      <c r="I160" s="127">
        <v>45688</v>
      </c>
      <c r="J160" s="127">
        <v>45808</v>
      </c>
      <c r="K160" s="44">
        <f>+L160/(O160+G160)</f>
        <v>0.6</v>
      </c>
      <c r="L160" s="11">
        <f>+G160</f>
        <v>23850000</v>
      </c>
      <c r="M160" s="11">
        <f>+(G160+O160)-L160</f>
        <v>15900000</v>
      </c>
      <c r="N160" s="129">
        <v>1</v>
      </c>
      <c r="O160" s="11">
        <v>15900000</v>
      </c>
      <c r="P160" s="34" t="s">
        <v>637</v>
      </c>
    </row>
    <row r="161" spans="2:16" ht="171.6" x14ac:dyDescent="0.3">
      <c r="B161" s="94" t="s">
        <v>323</v>
      </c>
      <c r="C161" s="89" t="s">
        <v>2917</v>
      </c>
      <c r="D161" s="88" t="s">
        <v>2918</v>
      </c>
      <c r="E161" s="88" t="s">
        <v>2160</v>
      </c>
      <c r="F161" s="88" t="s">
        <v>2919</v>
      </c>
      <c r="G161" s="11">
        <v>23850000</v>
      </c>
      <c r="H161" s="74" t="s">
        <v>2920</v>
      </c>
      <c r="I161" s="127">
        <v>45688</v>
      </c>
      <c r="J161" s="127">
        <v>45808</v>
      </c>
      <c r="K161" s="44">
        <f>+L161/(O161+G161)</f>
        <v>0.6</v>
      </c>
      <c r="L161" s="11">
        <f>+G161</f>
        <v>23850000</v>
      </c>
      <c r="M161" s="11">
        <f>+(G161+O161)-L161</f>
        <v>15900000</v>
      </c>
      <c r="N161" s="129">
        <v>1</v>
      </c>
      <c r="O161" s="11">
        <v>15900000</v>
      </c>
      <c r="P161" s="34" t="s">
        <v>612</v>
      </c>
    </row>
    <row r="162" spans="2:16" ht="171.6" x14ac:dyDescent="0.3">
      <c r="B162" s="94" t="s">
        <v>323</v>
      </c>
      <c r="C162" s="89" t="s">
        <v>2921</v>
      </c>
      <c r="D162" s="88" t="s">
        <v>2922</v>
      </c>
      <c r="E162" s="88" t="s">
        <v>2160</v>
      </c>
      <c r="F162" s="88" t="s">
        <v>2923</v>
      </c>
      <c r="G162" s="11">
        <v>15300000</v>
      </c>
      <c r="H162" s="74" t="s">
        <v>2924</v>
      </c>
      <c r="I162" s="127">
        <v>45688</v>
      </c>
      <c r="J162" s="127">
        <v>45808</v>
      </c>
      <c r="K162" s="44">
        <f>+L162/(O162+G162)</f>
        <v>1</v>
      </c>
      <c r="L162" s="11">
        <f>+G162</f>
        <v>15300000</v>
      </c>
      <c r="M162" s="11">
        <f>+(G162+O162)-L162</f>
        <v>0</v>
      </c>
      <c r="N162" s="129" t="s">
        <v>2627</v>
      </c>
      <c r="O162" s="11">
        <v>0</v>
      </c>
      <c r="P162" s="34" t="s">
        <v>662</v>
      </c>
    </row>
    <row r="163" spans="2:16" ht="118.8" x14ac:dyDescent="0.3">
      <c r="B163" s="94" t="s">
        <v>323</v>
      </c>
      <c r="C163" s="89" t="s">
        <v>2921</v>
      </c>
      <c r="D163" s="88" t="s">
        <v>2925</v>
      </c>
      <c r="E163" s="88" t="s">
        <v>2160</v>
      </c>
      <c r="F163" s="88" t="s">
        <v>2926</v>
      </c>
      <c r="G163" s="11">
        <v>15300000</v>
      </c>
      <c r="H163" s="74" t="s">
        <v>2927</v>
      </c>
      <c r="I163" s="127">
        <v>45688</v>
      </c>
      <c r="J163" s="127">
        <v>45808</v>
      </c>
      <c r="K163" s="44">
        <f>+L163/(O163+G163)</f>
        <v>1</v>
      </c>
      <c r="L163" s="11">
        <f>+G163</f>
        <v>15300000</v>
      </c>
      <c r="M163" s="11">
        <f>+(G163+O163)-L163</f>
        <v>0</v>
      </c>
      <c r="N163" s="129" t="s">
        <v>2627</v>
      </c>
      <c r="O163" s="11">
        <v>0</v>
      </c>
      <c r="P163" s="34" t="s">
        <v>455</v>
      </c>
    </row>
    <row r="164" spans="2:16" ht="118.8" x14ac:dyDescent="0.3">
      <c r="B164" s="94" t="s">
        <v>323</v>
      </c>
      <c r="C164" s="89" t="s">
        <v>2928</v>
      </c>
      <c r="D164" s="88" t="s">
        <v>2929</v>
      </c>
      <c r="E164" s="88" t="s">
        <v>2160</v>
      </c>
      <c r="F164" s="88" t="s">
        <v>2930</v>
      </c>
      <c r="G164" s="11">
        <v>15300000</v>
      </c>
      <c r="H164" s="74" t="s">
        <v>2931</v>
      </c>
      <c r="I164" s="127">
        <v>45688</v>
      </c>
      <c r="J164" s="127">
        <v>45808</v>
      </c>
      <c r="K164" s="44">
        <f>+L164/(O164+G164)</f>
        <v>0.6</v>
      </c>
      <c r="L164" s="11">
        <f>+G164</f>
        <v>15300000</v>
      </c>
      <c r="M164" s="11">
        <f>+(G164+O164)-L164</f>
        <v>10200000</v>
      </c>
      <c r="N164" s="129">
        <v>1</v>
      </c>
      <c r="O164" s="11">
        <v>10200000</v>
      </c>
      <c r="P164" s="34" t="s">
        <v>673</v>
      </c>
    </row>
    <row r="165" spans="2:16" ht="132" x14ac:dyDescent="0.3">
      <c r="B165" s="94" t="s">
        <v>323</v>
      </c>
      <c r="C165" s="89" t="s">
        <v>2932</v>
      </c>
      <c r="D165" s="88" t="s">
        <v>2933</v>
      </c>
      <c r="E165" s="88" t="s">
        <v>2160</v>
      </c>
      <c r="F165" s="88" t="s">
        <v>2934</v>
      </c>
      <c r="G165" s="11">
        <v>15054750</v>
      </c>
      <c r="H165" s="74" t="s">
        <v>2935</v>
      </c>
      <c r="I165" s="127">
        <v>45688</v>
      </c>
      <c r="J165" s="127">
        <v>45808</v>
      </c>
      <c r="K165" s="44">
        <f>+L165/(O165+G165)</f>
        <v>1</v>
      </c>
      <c r="L165" s="11">
        <f>+G165</f>
        <v>15054750</v>
      </c>
      <c r="M165" s="11">
        <f>+(G165+O165)-L165</f>
        <v>0</v>
      </c>
      <c r="N165" s="129" t="s">
        <v>2627</v>
      </c>
      <c r="O165" s="11">
        <v>0</v>
      </c>
      <c r="P165" s="34" t="s">
        <v>569</v>
      </c>
    </row>
    <row r="166" spans="2:16" ht="171.6" x14ac:dyDescent="0.3">
      <c r="B166" s="94" t="s">
        <v>323</v>
      </c>
      <c r="C166" s="89" t="s">
        <v>2936</v>
      </c>
      <c r="D166" s="88" t="s">
        <v>2937</v>
      </c>
      <c r="E166" s="88" t="s">
        <v>2160</v>
      </c>
      <c r="F166" s="88" t="s">
        <v>2938</v>
      </c>
      <c r="G166" s="11">
        <v>22500000</v>
      </c>
      <c r="H166" s="74" t="s">
        <v>2939</v>
      </c>
      <c r="I166" s="127">
        <v>45688</v>
      </c>
      <c r="J166" s="127">
        <v>45808</v>
      </c>
      <c r="K166" s="44">
        <f>+L166/(O166+G166)</f>
        <v>0.6</v>
      </c>
      <c r="L166" s="11">
        <f>+G166</f>
        <v>22500000</v>
      </c>
      <c r="M166" s="11">
        <f>+(G166+O166)-L166</f>
        <v>15000000</v>
      </c>
      <c r="N166" s="129">
        <v>1</v>
      </c>
      <c r="O166" s="11">
        <v>15000000</v>
      </c>
      <c r="P166" s="34" t="s">
        <v>682</v>
      </c>
    </row>
    <row r="167" spans="2:16" ht="198" x14ac:dyDescent="0.3">
      <c r="B167" s="94" t="s">
        <v>323</v>
      </c>
      <c r="C167" s="89" t="s">
        <v>2941</v>
      </c>
      <c r="D167" s="88" t="s">
        <v>2942</v>
      </c>
      <c r="E167" s="88" t="s">
        <v>2160</v>
      </c>
      <c r="F167" s="88" t="s">
        <v>2943</v>
      </c>
      <c r="G167" s="11">
        <v>15750000</v>
      </c>
      <c r="H167" s="74" t="s">
        <v>2944</v>
      </c>
      <c r="I167" s="127">
        <v>45688</v>
      </c>
      <c r="J167" s="127">
        <v>45808</v>
      </c>
      <c r="K167" s="44">
        <f>+L167/(O167+G167)</f>
        <v>1</v>
      </c>
      <c r="L167" s="11">
        <f>+G167</f>
        <v>15750000</v>
      </c>
      <c r="M167" s="11">
        <f>+(G167+O167)-L167</f>
        <v>0</v>
      </c>
      <c r="N167" s="129" t="s">
        <v>2627</v>
      </c>
      <c r="O167" s="11">
        <v>0</v>
      </c>
      <c r="P167" s="34" t="s">
        <v>687</v>
      </c>
    </row>
    <row r="168" spans="2:16" ht="171.6" x14ac:dyDescent="0.3">
      <c r="B168" s="94" t="s">
        <v>323</v>
      </c>
      <c r="C168" s="89" t="s">
        <v>2946</v>
      </c>
      <c r="D168" s="88" t="s">
        <v>2947</v>
      </c>
      <c r="E168" s="88" t="s">
        <v>2160</v>
      </c>
      <c r="F168" s="88" t="s">
        <v>2948</v>
      </c>
      <c r="G168" s="11">
        <v>15750000</v>
      </c>
      <c r="H168" s="74" t="s">
        <v>2949</v>
      </c>
      <c r="I168" s="127">
        <v>45688</v>
      </c>
      <c r="J168" s="127">
        <v>45808</v>
      </c>
      <c r="K168" s="44">
        <f>+L168/(O168+G168)</f>
        <v>0.6</v>
      </c>
      <c r="L168" s="11">
        <f>+G168</f>
        <v>15750000</v>
      </c>
      <c r="M168" s="11">
        <f>+(G168+O168)-L168</f>
        <v>10500000</v>
      </c>
      <c r="N168" s="129">
        <v>1</v>
      </c>
      <c r="O168" s="11">
        <v>10500000</v>
      </c>
      <c r="P168" s="34" t="s">
        <v>692</v>
      </c>
    </row>
    <row r="169" spans="2:16" ht="171.6" x14ac:dyDescent="0.3">
      <c r="B169" s="88" t="s">
        <v>323</v>
      </c>
      <c r="C169" s="89" t="s">
        <v>2946</v>
      </c>
      <c r="D169" s="88" t="s">
        <v>2951</v>
      </c>
      <c r="E169" s="88" t="s">
        <v>2160</v>
      </c>
      <c r="F169" s="88" t="s">
        <v>2952</v>
      </c>
      <c r="G169" s="11">
        <v>15750000</v>
      </c>
      <c r="H169" s="74" t="s">
        <v>2953</v>
      </c>
      <c r="I169" s="127">
        <v>45688</v>
      </c>
      <c r="J169" s="127">
        <v>45808</v>
      </c>
      <c r="K169" s="44">
        <f>+L169/(O169+G169)</f>
        <v>0.6</v>
      </c>
      <c r="L169" s="11">
        <f>+G169</f>
        <v>15750000</v>
      </c>
      <c r="M169" s="11">
        <f>+(G169+O169)-L169</f>
        <v>10500000</v>
      </c>
      <c r="N169" s="129">
        <v>1</v>
      </c>
      <c r="O169" s="11">
        <v>10500000</v>
      </c>
      <c r="P169" s="88" t="s">
        <v>715</v>
      </c>
    </row>
    <row r="170" spans="2:16" ht="39.6" x14ac:dyDescent="0.3">
      <c r="B170" s="88" t="s">
        <v>323</v>
      </c>
      <c r="C170" s="161" t="s">
        <v>2946</v>
      </c>
      <c r="D170" s="88" t="s">
        <v>2954</v>
      </c>
      <c r="E170" s="88" t="s">
        <v>2160</v>
      </c>
      <c r="F170" s="88" t="s">
        <v>2955</v>
      </c>
      <c r="G170" s="11">
        <v>15750000</v>
      </c>
      <c r="H170" s="74" t="s">
        <v>2956</v>
      </c>
      <c r="I170" s="127">
        <v>45688</v>
      </c>
      <c r="J170" s="127">
        <v>45808</v>
      </c>
      <c r="K170" s="44">
        <f>+L170/(O170+G170)</f>
        <v>0.6</v>
      </c>
      <c r="L170" s="11">
        <f>+G170</f>
        <v>15750000</v>
      </c>
      <c r="M170" s="11">
        <f>+(G170+O170)-L170</f>
        <v>10500000</v>
      </c>
      <c r="N170" s="129">
        <v>1</v>
      </c>
      <c r="O170" s="11">
        <v>10500000</v>
      </c>
      <c r="P170" s="88" t="s">
        <v>720</v>
      </c>
    </row>
    <row r="171" spans="2:16" ht="72" x14ac:dyDescent="0.3">
      <c r="B171" s="88" t="s">
        <v>323</v>
      </c>
      <c r="C171" s="89" t="s">
        <v>2957</v>
      </c>
      <c r="D171" s="88" t="s">
        <v>2958</v>
      </c>
      <c r="E171" s="88" t="s">
        <v>2160</v>
      </c>
      <c r="F171" s="88" t="s">
        <v>2959</v>
      </c>
      <c r="G171" s="11">
        <v>15750000</v>
      </c>
      <c r="H171" s="74" t="s">
        <v>2960</v>
      </c>
      <c r="I171" s="127">
        <v>45688</v>
      </c>
      <c r="J171" s="127">
        <v>45808</v>
      </c>
      <c r="K171" s="44">
        <f>+L171/(O171+G171)</f>
        <v>0.6</v>
      </c>
      <c r="L171" s="11">
        <f>+G171</f>
        <v>15750000</v>
      </c>
      <c r="M171" s="11">
        <f>+(G171+O171)-L171</f>
        <v>10500000</v>
      </c>
      <c r="N171" s="129">
        <v>1</v>
      </c>
      <c r="O171" s="11">
        <v>10500000</v>
      </c>
      <c r="P171" s="88" t="s">
        <v>715</v>
      </c>
    </row>
    <row r="172" spans="2:16" ht="39.6" x14ac:dyDescent="0.3">
      <c r="B172" s="88" t="s">
        <v>323</v>
      </c>
      <c r="C172" s="161" t="s">
        <v>2957</v>
      </c>
      <c r="D172" s="88" t="s">
        <v>2962</v>
      </c>
      <c r="E172" s="88" t="s">
        <v>2160</v>
      </c>
      <c r="F172" s="88" t="s">
        <v>2963</v>
      </c>
      <c r="G172" s="11">
        <v>15750000</v>
      </c>
      <c r="H172" s="74" t="s">
        <v>2964</v>
      </c>
      <c r="I172" s="127">
        <v>45688</v>
      </c>
      <c r="J172" s="127">
        <v>45808</v>
      </c>
      <c r="K172" s="44">
        <f>+L172/(O172+G172)</f>
        <v>1</v>
      </c>
      <c r="L172" s="11">
        <f>+G172</f>
        <v>15750000</v>
      </c>
      <c r="M172" s="11">
        <f>+(G172+O172)-L172</f>
        <v>0</v>
      </c>
      <c r="N172" s="129" t="s">
        <v>2627</v>
      </c>
      <c r="O172" s="11">
        <v>0</v>
      </c>
      <c r="P172" s="88" t="s">
        <v>729</v>
      </c>
    </row>
    <row r="173" spans="2:16" ht="86.4" x14ac:dyDescent="0.3">
      <c r="B173" s="88" t="s">
        <v>323</v>
      </c>
      <c r="C173" s="89" t="s">
        <v>2904</v>
      </c>
      <c r="D173" s="88" t="s">
        <v>2965</v>
      </c>
      <c r="E173" s="88" t="s">
        <v>2160</v>
      </c>
      <c r="F173" s="88" t="s">
        <v>2966</v>
      </c>
      <c r="G173" s="11">
        <v>14850000</v>
      </c>
      <c r="H173" s="74" t="s">
        <v>2967</v>
      </c>
      <c r="I173" s="127">
        <v>45698</v>
      </c>
      <c r="J173" s="127">
        <v>45808</v>
      </c>
      <c r="K173" s="44">
        <f>+L173/(O173+G173)</f>
        <v>1</v>
      </c>
      <c r="L173" s="11">
        <f>+G173</f>
        <v>14850000</v>
      </c>
      <c r="M173" s="11">
        <f>+(G173+O173)-L173</f>
        <v>0</v>
      </c>
      <c r="N173" s="129" t="s">
        <v>2627</v>
      </c>
      <c r="O173" s="11">
        <v>0</v>
      </c>
      <c r="P173" s="88" t="s">
        <v>729</v>
      </c>
    </row>
    <row r="174" spans="2:16" ht="43.2" x14ac:dyDescent="0.3">
      <c r="B174" s="88" t="s">
        <v>323</v>
      </c>
      <c r="C174" s="89" t="s">
        <v>2968</v>
      </c>
      <c r="D174" s="88" t="s">
        <v>2969</v>
      </c>
      <c r="E174" s="88" t="s">
        <v>2160</v>
      </c>
      <c r="F174" s="88" t="s">
        <v>2970</v>
      </c>
      <c r="G174" s="11">
        <v>26000000</v>
      </c>
      <c r="H174" s="74" t="s">
        <v>2971</v>
      </c>
      <c r="I174" s="127">
        <v>45706</v>
      </c>
      <c r="J174" s="127">
        <v>45808</v>
      </c>
      <c r="K174" s="44">
        <f>+L174/(O174+G174)</f>
        <v>1</v>
      </c>
      <c r="L174" s="11">
        <f>+G174</f>
        <v>26000000</v>
      </c>
      <c r="M174" s="11">
        <f>+(G174+O174)-L174</f>
        <v>0</v>
      </c>
      <c r="N174" s="129" t="s">
        <v>2627</v>
      </c>
      <c r="O174" s="11">
        <v>0</v>
      </c>
      <c r="P174" s="88" t="s">
        <v>738</v>
      </c>
    </row>
    <row r="175" spans="2:16" ht="39.6" x14ac:dyDescent="0.3">
      <c r="B175" s="88" t="s">
        <v>323</v>
      </c>
      <c r="C175" s="161" t="s">
        <v>2972</v>
      </c>
      <c r="D175" s="88" t="s">
        <v>2973</v>
      </c>
      <c r="E175" s="88" t="s">
        <v>2160</v>
      </c>
      <c r="F175" s="88" t="s">
        <v>2974</v>
      </c>
      <c r="G175" s="11">
        <v>26000000</v>
      </c>
      <c r="H175" s="74" t="s">
        <v>2975</v>
      </c>
      <c r="I175" s="127">
        <v>45705</v>
      </c>
      <c r="J175" s="127">
        <v>45808</v>
      </c>
      <c r="K175" s="44">
        <f>+L175/(O175+G175)</f>
        <v>1</v>
      </c>
      <c r="L175" s="11">
        <f>+G175</f>
        <v>26000000</v>
      </c>
      <c r="M175" s="11">
        <f>+(G175+O175)-L175</f>
        <v>0</v>
      </c>
      <c r="N175" s="129" t="s">
        <v>2627</v>
      </c>
      <c r="O175" s="11">
        <v>0</v>
      </c>
      <c r="P175" s="88" t="s">
        <v>738</v>
      </c>
    </row>
    <row r="176" spans="2:16" ht="43.2" x14ac:dyDescent="0.3">
      <c r="B176" s="88" t="s">
        <v>323</v>
      </c>
      <c r="C176" s="161" t="s">
        <v>2976</v>
      </c>
      <c r="D176" s="88" t="s">
        <v>2977</v>
      </c>
      <c r="E176" s="88" t="s">
        <v>2160</v>
      </c>
      <c r="F176" s="88" t="s">
        <v>2978</v>
      </c>
      <c r="G176" s="11">
        <v>30000000</v>
      </c>
      <c r="H176" s="74" t="s">
        <v>2979</v>
      </c>
      <c r="I176" s="127">
        <v>45705</v>
      </c>
      <c r="J176" s="127">
        <v>45808</v>
      </c>
      <c r="K176" s="44">
        <f>+L176/(O176+G176)</f>
        <v>1</v>
      </c>
      <c r="L176" s="11">
        <f>+G176</f>
        <v>30000000</v>
      </c>
      <c r="M176" s="11">
        <f>+(G176+O176)-L176</f>
        <v>0</v>
      </c>
      <c r="N176" s="129" t="s">
        <v>2627</v>
      </c>
      <c r="O176" s="11">
        <v>0</v>
      </c>
      <c r="P176" s="88" t="s">
        <v>738</v>
      </c>
    </row>
    <row r="177" spans="2:16" ht="72" x14ac:dyDescent="0.3">
      <c r="B177" s="88" t="s">
        <v>323</v>
      </c>
      <c r="C177" s="89" t="s">
        <v>2932</v>
      </c>
      <c r="D177" s="88" t="s">
        <v>2980</v>
      </c>
      <c r="E177" s="88" t="s">
        <v>2160</v>
      </c>
      <c r="F177" s="88" t="s">
        <v>2981</v>
      </c>
      <c r="G177" s="11">
        <v>15054750</v>
      </c>
      <c r="H177" s="74" t="s">
        <v>2982</v>
      </c>
      <c r="I177" s="127">
        <v>45692</v>
      </c>
      <c r="J177" s="127">
        <v>45808</v>
      </c>
      <c r="K177" s="44">
        <f>+L177/(O177+G177)</f>
        <v>0.6</v>
      </c>
      <c r="L177" s="11">
        <f>+G177</f>
        <v>15054750</v>
      </c>
      <c r="M177" s="11">
        <f>+(G177+O177)-L177</f>
        <v>10036500</v>
      </c>
      <c r="N177" s="129">
        <v>1</v>
      </c>
      <c r="O177" s="11">
        <v>10036500</v>
      </c>
      <c r="P177" s="88" t="s">
        <v>738</v>
      </c>
    </row>
    <row r="178" spans="2:16" ht="57.6" x14ac:dyDescent="0.3">
      <c r="B178" s="88" t="s">
        <v>323</v>
      </c>
      <c r="C178" s="89" t="s">
        <v>2823</v>
      </c>
      <c r="D178" s="88" t="s">
        <v>2983</v>
      </c>
      <c r="E178" s="88" t="s">
        <v>2160</v>
      </c>
      <c r="F178" s="88" t="s">
        <v>2984</v>
      </c>
      <c r="G178" s="11">
        <v>13275000</v>
      </c>
      <c r="H178" s="74" t="s">
        <v>2985</v>
      </c>
      <c r="I178" s="127">
        <v>45698</v>
      </c>
      <c r="J178" s="127">
        <v>45808</v>
      </c>
      <c r="K178" s="44">
        <f>+L178/(O178+G178)</f>
        <v>0.6</v>
      </c>
      <c r="L178" s="11">
        <f>+G178</f>
        <v>13275000</v>
      </c>
      <c r="M178" s="11">
        <f>+(G178+O178)-L178</f>
        <v>8850000</v>
      </c>
      <c r="N178" s="129">
        <v>1</v>
      </c>
      <c r="O178" s="11">
        <v>8850000</v>
      </c>
      <c r="P178" s="88" t="s">
        <v>715</v>
      </c>
    </row>
    <row r="179" spans="2:16" ht="144" x14ac:dyDescent="0.3">
      <c r="B179" s="88" t="s">
        <v>323</v>
      </c>
      <c r="C179" s="89" t="s">
        <v>2837</v>
      </c>
      <c r="D179" s="88" t="s">
        <v>2986</v>
      </c>
      <c r="E179" s="88" t="s">
        <v>2160</v>
      </c>
      <c r="F179" s="88" t="s">
        <v>2987</v>
      </c>
      <c r="G179" s="11">
        <v>15750000</v>
      </c>
      <c r="H179" s="74" t="s">
        <v>2988</v>
      </c>
      <c r="I179" s="127">
        <v>45698</v>
      </c>
      <c r="J179" s="127">
        <v>45808</v>
      </c>
      <c r="K179" s="44">
        <f>+L179/(O179+G179)</f>
        <v>0.6</v>
      </c>
      <c r="L179" s="11">
        <f>+G179</f>
        <v>15750000</v>
      </c>
      <c r="M179" s="11">
        <f>+(G179+O179)-L179</f>
        <v>10500000</v>
      </c>
      <c r="N179" s="129">
        <v>1</v>
      </c>
      <c r="O179" s="11">
        <v>10500000</v>
      </c>
      <c r="P179" s="88" t="s">
        <v>720</v>
      </c>
    </row>
    <row r="180" spans="2:16" ht="72" x14ac:dyDescent="0.3">
      <c r="B180" s="88" t="s">
        <v>323</v>
      </c>
      <c r="C180" s="89" t="s">
        <v>2837</v>
      </c>
      <c r="D180" s="88" t="s">
        <v>2989</v>
      </c>
      <c r="E180" s="88" t="s">
        <v>2160</v>
      </c>
      <c r="F180" s="88" t="s">
        <v>2990</v>
      </c>
      <c r="G180" s="11">
        <v>15750000</v>
      </c>
      <c r="H180" s="74" t="s">
        <v>2991</v>
      </c>
      <c r="I180" s="127">
        <v>45698</v>
      </c>
      <c r="J180" s="127">
        <v>45808</v>
      </c>
      <c r="K180" s="44">
        <f>+L180/(O180+G180)</f>
        <v>1</v>
      </c>
      <c r="L180" s="11">
        <f>+G180</f>
        <v>15750000</v>
      </c>
      <c r="M180" s="11">
        <f>+(G180+O180)-L180</f>
        <v>0</v>
      </c>
      <c r="N180" s="129" t="s">
        <v>2627</v>
      </c>
      <c r="O180" s="11">
        <v>0</v>
      </c>
      <c r="P180" s="88" t="s">
        <v>715</v>
      </c>
    </row>
    <row r="181" spans="2:16" ht="39.6" x14ac:dyDescent="0.3">
      <c r="B181" s="88" t="s">
        <v>323</v>
      </c>
      <c r="C181" s="161" t="s">
        <v>2837</v>
      </c>
      <c r="D181" s="88" t="s">
        <v>2992</v>
      </c>
      <c r="E181" s="88" t="s">
        <v>2160</v>
      </c>
      <c r="F181" s="88" t="s">
        <v>2993</v>
      </c>
      <c r="G181" s="11">
        <v>15750000</v>
      </c>
      <c r="H181" s="74" t="s">
        <v>2994</v>
      </c>
      <c r="I181" s="127">
        <v>45698</v>
      </c>
      <c r="J181" s="127">
        <v>45808</v>
      </c>
      <c r="K181" s="44">
        <f>+L181/(O181+G181)</f>
        <v>0.6</v>
      </c>
      <c r="L181" s="11">
        <f>+G181</f>
        <v>15750000</v>
      </c>
      <c r="M181" s="11">
        <f>+(G181+O181)-L181</f>
        <v>10500000</v>
      </c>
      <c r="N181" s="129">
        <v>1</v>
      </c>
      <c r="O181" s="11">
        <v>10500000</v>
      </c>
      <c r="P181" s="88" t="s">
        <v>715</v>
      </c>
    </row>
    <row r="182" spans="2:16" ht="39.6" x14ac:dyDescent="0.3">
      <c r="B182" s="88" t="s">
        <v>323</v>
      </c>
      <c r="C182" s="161" t="s">
        <v>2995</v>
      </c>
      <c r="D182" s="88" t="s">
        <v>2996</v>
      </c>
      <c r="E182" s="88" t="s">
        <v>2160</v>
      </c>
      <c r="F182" s="88" t="s">
        <v>2997</v>
      </c>
      <c r="G182" s="11">
        <v>12600000</v>
      </c>
      <c r="H182" s="74" t="s">
        <v>2998</v>
      </c>
      <c r="I182" s="127">
        <v>45698</v>
      </c>
      <c r="J182" s="127">
        <v>45808</v>
      </c>
      <c r="K182" s="44">
        <f>+L182/(O182+G182)</f>
        <v>1</v>
      </c>
      <c r="L182" s="11">
        <f>+G182</f>
        <v>12600000</v>
      </c>
      <c r="M182" s="11">
        <f>+(G182+O182)-L182</f>
        <v>0</v>
      </c>
      <c r="N182" s="129" t="s">
        <v>2627</v>
      </c>
      <c r="O182" s="11">
        <v>0</v>
      </c>
      <c r="P182" s="88" t="s">
        <v>715</v>
      </c>
    </row>
    <row r="183" spans="2:16" ht="72" x14ac:dyDescent="0.3">
      <c r="B183" s="88" t="s">
        <v>323</v>
      </c>
      <c r="C183" s="89" t="s">
        <v>2995</v>
      </c>
      <c r="D183" s="88" t="s">
        <v>2999</v>
      </c>
      <c r="E183" s="88" t="s">
        <v>2160</v>
      </c>
      <c r="F183" s="88" t="s">
        <v>3000</v>
      </c>
      <c r="G183" s="11">
        <v>12600000</v>
      </c>
      <c r="H183" s="74" t="s">
        <v>3001</v>
      </c>
      <c r="I183" s="127">
        <v>45698</v>
      </c>
      <c r="J183" s="127">
        <v>45808</v>
      </c>
      <c r="K183" s="44">
        <f>+L183/(O183+G183)</f>
        <v>0.6</v>
      </c>
      <c r="L183" s="11">
        <f>+G183</f>
        <v>12600000</v>
      </c>
      <c r="M183" s="11">
        <f>+(G183+O183)-L183</f>
        <v>8400000</v>
      </c>
      <c r="N183" s="129">
        <v>1</v>
      </c>
      <c r="O183" s="11">
        <v>8400000</v>
      </c>
      <c r="P183" s="88" t="s">
        <v>715</v>
      </c>
    </row>
    <row r="184" spans="2:16" ht="39.6" x14ac:dyDescent="0.3">
      <c r="B184" s="88" t="s">
        <v>323</v>
      </c>
      <c r="C184" s="161" t="s">
        <v>2995</v>
      </c>
      <c r="D184" s="88" t="s">
        <v>3002</v>
      </c>
      <c r="E184" s="88" t="s">
        <v>2160</v>
      </c>
      <c r="F184" s="88" t="s">
        <v>3003</v>
      </c>
      <c r="G184" s="11">
        <v>12600000</v>
      </c>
      <c r="H184" s="74" t="s">
        <v>3004</v>
      </c>
      <c r="I184" s="127">
        <v>45698</v>
      </c>
      <c r="J184" s="127">
        <v>45808</v>
      </c>
      <c r="K184" s="44">
        <f>+L184/(O184+G184)</f>
        <v>1</v>
      </c>
      <c r="L184" s="11">
        <f>+G184</f>
        <v>12600000</v>
      </c>
      <c r="M184" s="11">
        <f>+(G184+O184)-L184</f>
        <v>0</v>
      </c>
      <c r="N184" s="129" t="s">
        <v>2627</v>
      </c>
      <c r="O184" s="11">
        <v>0</v>
      </c>
      <c r="P184" s="88" t="s">
        <v>778</v>
      </c>
    </row>
    <row r="185" spans="2:16" ht="86.4" x14ac:dyDescent="0.3">
      <c r="B185" s="88" t="s">
        <v>323</v>
      </c>
      <c r="C185" s="89" t="s">
        <v>3005</v>
      </c>
      <c r="D185" s="88" t="s">
        <v>3006</v>
      </c>
      <c r="E185" s="88" t="s">
        <v>2160</v>
      </c>
      <c r="F185" s="88" t="s">
        <v>3007</v>
      </c>
      <c r="G185" s="11">
        <v>12600000</v>
      </c>
      <c r="H185" s="74" t="s">
        <v>3008</v>
      </c>
      <c r="I185" s="127">
        <v>45698</v>
      </c>
      <c r="J185" s="127">
        <v>45808</v>
      </c>
      <c r="K185" s="44">
        <f>+L185/(O185+G185)</f>
        <v>0.6</v>
      </c>
      <c r="L185" s="11">
        <f>+G185</f>
        <v>12600000</v>
      </c>
      <c r="M185" s="11">
        <f>+(G185+O185)-L185</f>
        <v>8400000</v>
      </c>
      <c r="N185" s="129">
        <v>1</v>
      </c>
      <c r="O185" s="11">
        <v>8400000</v>
      </c>
      <c r="P185" s="88" t="s">
        <v>778</v>
      </c>
    </row>
    <row r="186" spans="2:16" ht="72" x14ac:dyDescent="0.3">
      <c r="B186" s="88" t="s">
        <v>323</v>
      </c>
      <c r="C186" s="89" t="s">
        <v>2837</v>
      </c>
      <c r="D186" s="88" t="s">
        <v>3010</v>
      </c>
      <c r="E186" s="88" t="s">
        <v>2160</v>
      </c>
      <c r="F186" s="88" t="s">
        <v>3011</v>
      </c>
      <c r="G186" s="11">
        <v>15750000</v>
      </c>
      <c r="H186" s="74" t="s">
        <v>3012</v>
      </c>
      <c r="I186" s="127">
        <v>45700</v>
      </c>
      <c r="J186" s="127">
        <v>45808</v>
      </c>
      <c r="K186" s="44">
        <f>+L186/(O186+G186)</f>
        <v>0.6</v>
      </c>
      <c r="L186" s="11">
        <f>+G186</f>
        <v>15750000</v>
      </c>
      <c r="M186" s="11">
        <f>+(G186+O186)-L186</f>
        <v>10500000</v>
      </c>
      <c r="N186" s="129">
        <v>1</v>
      </c>
      <c r="O186" s="11">
        <v>10500000</v>
      </c>
      <c r="P186" s="88" t="s">
        <v>778</v>
      </c>
    </row>
    <row r="187" spans="2:16" ht="57.6" x14ac:dyDescent="0.3">
      <c r="B187" s="88" t="s">
        <v>323</v>
      </c>
      <c r="C187" s="89" t="s">
        <v>3013</v>
      </c>
      <c r="D187" s="88" t="s">
        <v>3014</v>
      </c>
      <c r="E187" s="88" t="s">
        <v>2160</v>
      </c>
      <c r="F187" s="88" t="s">
        <v>3015</v>
      </c>
      <c r="G187" s="11">
        <v>21600000</v>
      </c>
      <c r="H187" s="74" t="s">
        <v>3016</v>
      </c>
      <c r="I187" s="127">
        <v>45688</v>
      </c>
      <c r="J187" s="127">
        <v>45808</v>
      </c>
      <c r="K187" s="44">
        <f>+L187/(O187+G187)</f>
        <v>0.6</v>
      </c>
      <c r="L187" s="11">
        <f>+G187</f>
        <v>21600000</v>
      </c>
      <c r="M187" s="11">
        <f>+(G187+O187)-L187</f>
        <v>14400000</v>
      </c>
      <c r="N187" s="129">
        <v>1</v>
      </c>
      <c r="O187" s="11">
        <v>14400000</v>
      </c>
      <c r="P187" s="88" t="s">
        <v>778</v>
      </c>
    </row>
    <row r="188" spans="2:16" ht="43.2" x14ac:dyDescent="0.3">
      <c r="B188" s="88" t="s">
        <v>323</v>
      </c>
      <c r="C188" s="89" t="s">
        <v>3018</v>
      </c>
      <c r="D188" s="88" t="s">
        <v>3019</v>
      </c>
      <c r="E188" s="88" t="s">
        <v>2160</v>
      </c>
      <c r="F188" s="88" t="s">
        <v>3020</v>
      </c>
      <c r="G188" s="11">
        <v>13275000</v>
      </c>
      <c r="H188" s="74" t="s">
        <v>3021</v>
      </c>
      <c r="I188" s="127">
        <v>45688</v>
      </c>
      <c r="J188" s="127">
        <v>45808</v>
      </c>
      <c r="K188" s="44">
        <f>+L188/(O188+G188)</f>
        <v>0.6</v>
      </c>
      <c r="L188" s="11">
        <f>+G188</f>
        <v>13275000</v>
      </c>
      <c r="M188" s="11">
        <f>+(G188+O188)-L188</f>
        <v>8850000</v>
      </c>
      <c r="N188" s="129">
        <v>1</v>
      </c>
      <c r="O188" s="11">
        <v>8850000</v>
      </c>
      <c r="P188" s="88" t="s">
        <v>715</v>
      </c>
    </row>
    <row r="189" spans="2:16" ht="72" x14ac:dyDescent="0.3">
      <c r="B189" s="88" t="s">
        <v>323</v>
      </c>
      <c r="C189" s="89" t="s">
        <v>3018</v>
      </c>
      <c r="D189" s="88" t="s">
        <v>3023</v>
      </c>
      <c r="E189" s="88" t="s">
        <v>2160</v>
      </c>
      <c r="F189" s="88" t="s">
        <v>3024</v>
      </c>
      <c r="G189" s="11">
        <v>13275000</v>
      </c>
      <c r="H189" s="74" t="s">
        <v>3025</v>
      </c>
      <c r="I189" s="127">
        <v>45688</v>
      </c>
      <c r="J189" s="127">
        <v>45808</v>
      </c>
      <c r="K189" s="44">
        <f>+L189/(O189+G189)</f>
        <v>0.6</v>
      </c>
      <c r="L189" s="11">
        <f>+G189</f>
        <v>13275000</v>
      </c>
      <c r="M189" s="11">
        <f>+(G189+O189)-L189</f>
        <v>8850000</v>
      </c>
      <c r="N189" s="129">
        <v>1</v>
      </c>
      <c r="O189" s="11">
        <v>8850000</v>
      </c>
      <c r="P189" s="88" t="s">
        <v>715</v>
      </c>
    </row>
    <row r="190" spans="2:16" ht="72" x14ac:dyDescent="0.3">
      <c r="B190" s="88" t="s">
        <v>323</v>
      </c>
      <c r="C190" s="89" t="s">
        <v>3018</v>
      </c>
      <c r="D190" s="88" t="s">
        <v>3026</v>
      </c>
      <c r="E190" s="88" t="s">
        <v>2160</v>
      </c>
      <c r="F190" s="88" t="s">
        <v>3027</v>
      </c>
      <c r="G190" s="11">
        <v>13275000</v>
      </c>
      <c r="H190" s="74" t="s">
        <v>3028</v>
      </c>
      <c r="I190" s="127">
        <v>45688</v>
      </c>
      <c r="J190" s="127">
        <v>45808</v>
      </c>
      <c r="K190" s="44">
        <f>+L190/(O190+G190)</f>
        <v>0.6</v>
      </c>
      <c r="L190" s="11">
        <f>+G190</f>
        <v>13275000</v>
      </c>
      <c r="M190" s="11">
        <f>+(G190+O190)-L190</f>
        <v>8850000</v>
      </c>
      <c r="N190" s="129">
        <v>1</v>
      </c>
      <c r="O190" s="11">
        <v>8850000</v>
      </c>
      <c r="P190" s="88" t="s">
        <v>715</v>
      </c>
    </row>
    <row r="191" spans="2:16" ht="57.6" x14ac:dyDescent="0.3">
      <c r="B191" s="88" t="s">
        <v>323</v>
      </c>
      <c r="C191" s="89" t="s">
        <v>3018</v>
      </c>
      <c r="D191" s="88" t="s">
        <v>3029</v>
      </c>
      <c r="E191" s="88" t="s">
        <v>2160</v>
      </c>
      <c r="F191" s="88" t="s">
        <v>3030</v>
      </c>
      <c r="G191" s="11">
        <v>13275000</v>
      </c>
      <c r="H191" s="74" t="s">
        <v>3031</v>
      </c>
      <c r="I191" s="127">
        <v>45688</v>
      </c>
      <c r="J191" s="127">
        <v>45808</v>
      </c>
      <c r="K191" s="44">
        <f>+L191/(O191+G191)</f>
        <v>0.6</v>
      </c>
      <c r="L191" s="11">
        <f>+G191</f>
        <v>13275000</v>
      </c>
      <c r="M191" s="11">
        <f>+(G191+O191)-L191</f>
        <v>8850000</v>
      </c>
      <c r="N191" s="129">
        <v>1</v>
      </c>
      <c r="O191" s="11">
        <v>8850000</v>
      </c>
      <c r="P191" s="88" t="s">
        <v>738</v>
      </c>
    </row>
    <row r="192" spans="2:16" ht="72" x14ac:dyDescent="0.3">
      <c r="B192" s="88" t="s">
        <v>323</v>
      </c>
      <c r="C192" s="89" t="s">
        <v>3018</v>
      </c>
      <c r="D192" s="88" t="s">
        <v>3032</v>
      </c>
      <c r="E192" s="88" t="s">
        <v>2160</v>
      </c>
      <c r="F192" s="88" t="s">
        <v>3033</v>
      </c>
      <c r="G192" s="11">
        <v>13275000</v>
      </c>
      <c r="H192" s="74" t="s">
        <v>3034</v>
      </c>
      <c r="I192" s="127">
        <v>45688</v>
      </c>
      <c r="J192" s="127">
        <v>45808</v>
      </c>
      <c r="K192" s="44">
        <f>+L192/(O192+G192)</f>
        <v>0.6</v>
      </c>
      <c r="L192" s="11">
        <f>+G192</f>
        <v>13275000</v>
      </c>
      <c r="M192" s="11">
        <f>+(G192+O192)-L192</f>
        <v>8850000</v>
      </c>
      <c r="N192" s="129">
        <v>1</v>
      </c>
      <c r="O192" s="11">
        <v>8850000</v>
      </c>
      <c r="P192" s="88" t="s">
        <v>738</v>
      </c>
    </row>
    <row r="193" spans="2:16" ht="86.4" x14ac:dyDescent="0.3">
      <c r="B193" s="88" t="s">
        <v>323</v>
      </c>
      <c r="C193" s="89" t="s">
        <v>3018</v>
      </c>
      <c r="D193" s="88" t="s">
        <v>3035</v>
      </c>
      <c r="E193" s="88" t="s">
        <v>2160</v>
      </c>
      <c r="F193" s="88" t="s">
        <v>3036</v>
      </c>
      <c r="G193" s="11">
        <v>13275000</v>
      </c>
      <c r="H193" s="74" t="s">
        <v>3037</v>
      </c>
      <c r="I193" s="127">
        <v>45688</v>
      </c>
      <c r="J193" s="127">
        <v>45808</v>
      </c>
      <c r="K193" s="44">
        <f>+L193/(O193+G193)</f>
        <v>0.6</v>
      </c>
      <c r="L193" s="11">
        <f>+G193</f>
        <v>13275000</v>
      </c>
      <c r="M193" s="11">
        <f>+(G193+O193)-L193</f>
        <v>8850000</v>
      </c>
      <c r="N193" s="129">
        <v>1</v>
      </c>
      <c r="O193" s="11">
        <v>8850000</v>
      </c>
      <c r="P193" s="88" t="s">
        <v>738</v>
      </c>
    </row>
    <row r="194" spans="2:16" ht="72" x14ac:dyDescent="0.3">
      <c r="B194" s="88" t="s">
        <v>323</v>
      </c>
      <c r="C194" s="89" t="s">
        <v>3018</v>
      </c>
      <c r="D194" s="88" t="s">
        <v>3038</v>
      </c>
      <c r="E194" s="88" t="s">
        <v>2160</v>
      </c>
      <c r="F194" s="88" t="s">
        <v>3039</v>
      </c>
      <c r="G194" s="11">
        <v>13275000</v>
      </c>
      <c r="H194" s="74" t="s">
        <v>3040</v>
      </c>
      <c r="I194" s="127">
        <v>45688</v>
      </c>
      <c r="J194" s="127">
        <v>45808</v>
      </c>
      <c r="K194" s="44">
        <f>+L194/(O194+G194)</f>
        <v>1</v>
      </c>
      <c r="L194" s="11">
        <f>+G194</f>
        <v>13275000</v>
      </c>
      <c r="M194" s="11">
        <f>+(G194+O194)-L194</f>
        <v>0</v>
      </c>
      <c r="N194" s="129" t="s">
        <v>2627</v>
      </c>
      <c r="O194" s="11">
        <v>0</v>
      </c>
      <c r="P194" s="88" t="s">
        <v>738</v>
      </c>
    </row>
    <row r="195" spans="2:16" ht="43.2" x14ac:dyDescent="0.3">
      <c r="B195" s="88" t="s">
        <v>323</v>
      </c>
      <c r="C195" s="89" t="s">
        <v>3018</v>
      </c>
      <c r="D195" s="88" t="s">
        <v>3041</v>
      </c>
      <c r="E195" s="88" t="s">
        <v>2160</v>
      </c>
      <c r="F195" s="88" t="s">
        <v>3042</v>
      </c>
      <c r="G195" s="11">
        <v>13275000</v>
      </c>
      <c r="H195" s="74" t="s">
        <v>3043</v>
      </c>
      <c r="I195" s="127">
        <v>45688</v>
      </c>
      <c r="J195" s="127">
        <v>45808</v>
      </c>
      <c r="K195" s="44">
        <f>+L195/(O195+G195)</f>
        <v>0.6</v>
      </c>
      <c r="L195" s="11">
        <f>+G195</f>
        <v>13275000</v>
      </c>
      <c r="M195" s="11">
        <f>+(G195+O195)-L195</f>
        <v>8850000</v>
      </c>
      <c r="N195" s="129">
        <v>1</v>
      </c>
      <c r="O195" s="11">
        <v>8850000</v>
      </c>
      <c r="P195" s="88" t="s">
        <v>738</v>
      </c>
    </row>
    <row r="196" spans="2:16" ht="72" x14ac:dyDescent="0.3">
      <c r="B196" s="88" t="s">
        <v>323</v>
      </c>
      <c r="C196" s="89" t="s">
        <v>3018</v>
      </c>
      <c r="D196" s="88" t="s">
        <v>3044</v>
      </c>
      <c r="E196" s="88" t="s">
        <v>2160</v>
      </c>
      <c r="F196" s="88" t="s">
        <v>3045</v>
      </c>
      <c r="G196" s="11">
        <v>13275000</v>
      </c>
      <c r="H196" s="74" t="s">
        <v>3046</v>
      </c>
      <c r="I196" s="127">
        <v>45688</v>
      </c>
      <c r="J196" s="127">
        <v>45808</v>
      </c>
      <c r="K196" s="44">
        <f>+L196/(O196+G196)</f>
        <v>0.6</v>
      </c>
      <c r="L196" s="11">
        <f>+G196</f>
        <v>13275000</v>
      </c>
      <c r="M196" s="11">
        <f>+(G196+O196)-L196</f>
        <v>8850000</v>
      </c>
      <c r="N196" s="129">
        <v>1</v>
      </c>
      <c r="O196" s="11">
        <v>8850000</v>
      </c>
      <c r="P196" s="88" t="s">
        <v>715</v>
      </c>
    </row>
    <row r="197" spans="2:16" ht="43.2" x14ac:dyDescent="0.3">
      <c r="B197" s="88" t="s">
        <v>323</v>
      </c>
      <c r="C197" s="89" t="s">
        <v>3018</v>
      </c>
      <c r="D197" s="88" t="s">
        <v>3047</v>
      </c>
      <c r="E197" s="88" t="s">
        <v>2160</v>
      </c>
      <c r="F197" s="88" t="s">
        <v>3048</v>
      </c>
      <c r="G197" s="11">
        <v>13275000</v>
      </c>
      <c r="H197" s="74" t="s">
        <v>3049</v>
      </c>
      <c r="I197" s="127">
        <v>45688</v>
      </c>
      <c r="J197" s="127">
        <v>45808</v>
      </c>
      <c r="K197" s="44">
        <f>+L197/(O197+G197)</f>
        <v>0.6</v>
      </c>
      <c r="L197" s="11">
        <f>+G197</f>
        <v>13275000</v>
      </c>
      <c r="M197" s="11">
        <f>+(G197+O197)-L197</f>
        <v>8850000</v>
      </c>
      <c r="N197" s="129">
        <v>1</v>
      </c>
      <c r="O197" s="11">
        <v>8850000</v>
      </c>
      <c r="P197" s="88" t="s">
        <v>715</v>
      </c>
    </row>
    <row r="198" spans="2:16" ht="43.2" x14ac:dyDescent="0.3">
      <c r="B198" s="88" t="s">
        <v>323</v>
      </c>
      <c r="C198" s="89" t="s">
        <v>3018</v>
      </c>
      <c r="D198" s="88" t="s">
        <v>3050</v>
      </c>
      <c r="E198" s="88" t="s">
        <v>2160</v>
      </c>
      <c r="F198" s="88" t="s">
        <v>3051</v>
      </c>
      <c r="G198" s="11">
        <v>12150000</v>
      </c>
      <c r="H198" s="74" t="s">
        <v>3052</v>
      </c>
      <c r="I198" s="127">
        <v>45688</v>
      </c>
      <c r="J198" s="127">
        <v>45808</v>
      </c>
      <c r="K198" s="44">
        <f>+L198/(O198+G198)</f>
        <v>0.6</v>
      </c>
      <c r="L198" s="11">
        <f>+G198</f>
        <v>12150000</v>
      </c>
      <c r="M198" s="11">
        <f>+(G198+O198)-L198</f>
        <v>8100000</v>
      </c>
      <c r="N198" s="129">
        <v>1</v>
      </c>
      <c r="O198" s="11">
        <v>8100000</v>
      </c>
      <c r="P198" s="88" t="s">
        <v>715</v>
      </c>
    </row>
    <row r="199" spans="2:16" ht="57.6" x14ac:dyDescent="0.3">
      <c r="B199" s="88" t="s">
        <v>323</v>
      </c>
      <c r="C199" s="89" t="s">
        <v>3053</v>
      </c>
      <c r="D199" s="88" t="s">
        <v>3054</v>
      </c>
      <c r="E199" s="88" t="s">
        <v>2160</v>
      </c>
      <c r="F199" s="88" t="s">
        <v>3055</v>
      </c>
      <c r="G199" s="11">
        <v>10939950</v>
      </c>
      <c r="H199" s="74" t="s">
        <v>3056</v>
      </c>
      <c r="I199" s="127">
        <v>45698</v>
      </c>
      <c r="J199" s="127">
        <v>45808</v>
      </c>
      <c r="K199" s="44">
        <f>+L199/(O199+G199)</f>
        <v>1</v>
      </c>
      <c r="L199" s="11">
        <f>+G199</f>
        <v>10939950</v>
      </c>
      <c r="M199" s="11">
        <f>+(G199+O199)-L199</f>
        <v>0</v>
      </c>
      <c r="N199" s="129" t="s">
        <v>2627</v>
      </c>
      <c r="O199" s="11">
        <v>0</v>
      </c>
      <c r="P199" s="88" t="s">
        <v>715</v>
      </c>
    </row>
    <row r="200" spans="2:16" ht="72" x14ac:dyDescent="0.3">
      <c r="B200" s="88" t="s">
        <v>323</v>
      </c>
      <c r="C200" s="89" t="s">
        <v>3057</v>
      </c>
      <c r="D200" s="88" t="s">
        <v>3058</v>
      </c>
      <c r="E200" s="88" t="s">
        <v>2160</v>
      </c>
      <c r="F200" s="88" t="s">
        <v>3059</v>
      </c>
      <c r="G200" s="11">
        <v>12825000</v>
      </c>
      <c r="H200" s="74" t="s">
        <v>3060</v>
      </c>
      <c r="I200" s="127">
        <v>45698</v>
      </c>
      <c r="J200" s="127">
        <v>45808</v>
      </c>
      <c r="K200" s="44">
        <f>+L200/(O200+G200)</f>
        <v>0.6</v>
      </c>
      <c r="L200" s="11">
        <f>+G200</f>
        <v>12825000</v>
      </c>
      <c r="M200" s="11">
        <f>+(G200+O200)-L200</f>
        <v>8550000</v>
      </c>
      <c r="N200" s="129">
        <v>1</v>
      </c>
      <c r="O200" s="11">
        <v>8550000</v>
      </c>
      <c r="P200" s="88" t="s">
        <v>778</v>
      </c>
    </row>
    <row r="201" spans="2:16" ht="129.6" x14ac:dyDescent="0.3">
      <c r="B201" s="88" t="s">
        <v>323</v>
      </c>
      <c r="C201" s="89" t="s">
        <v>3061</v>
      </c>
      <c r="D201" s="88" t="s">
        <v>3062</v>
      </c>
      <c r="E201" s="88" t="s">
        <v>2160</v>
      </c>
      <c r="F201" s="88" t="s">
        <v>3063</v>
      </c>
      <c r="G201" s="11">
        <v>12825000</v>
      </c>
      <c r="H201" s="74" t="s">
        <v>3064</v>
      </c>
      <c r="I201" s="127">
        <v>45698</v>
      </c>
      <c r="J201" s="127">
        <v>45808</v>
      </c>
      <c r="K201" s="44">
        <f>+L201/(O201+G201)</f>
        <v>1</v>
      </c>
      <c r="L201" s="11">
        <f>+G201</f>
        <v>12825000</v>
      </c>
      <c r="M201" s="11">
        <f>+(G201+O201)-L201</f>
        <v>0</v>
      </c>
      <c r="N201" s="129" t="s">
        <v>2627</v>
      </c>
      <c r="O201" s="11">
        <v>0</v>
      </c>
      <c r="P201" s="88" t="s">
        <v>778</v>
      </c>
    </row>
    <row r="202" spans="2:16" ht="57.6" x14ac:dyDescent="0.3">
      <c r="B202" s="88" t="s">
        <v>323</v>
      </c>
      <c r="C202" s="89" t="s">
        <v>3065</v>
      </c>
      <c r="D202" s="88" t="s">
        <v>3066</v>
      </c>
      <c r="E202" s="88" t="s">
        <v>2160</v>
      </c>
      <c r="F202" s="88" t="s">
        <v>3067</v>
      </c>
      <c r="G202" s="11">
        <v>12825000</v>
      </c>
      <c r="H202" s="74" t="s">
        <v>3068</v>
      </c>
      <c r="I202" s="127">
        <v>45698</v>
      </c>
      <c r="J202" s="127">
        <v>45808</v>
      </c>
      <c r="K202" s="44">
        <f>+L202/(O202+G202)</f>
        <v>1</v>
      </c>
      <c r="L202" s="11">
        <f>+G202</f>
        <v>12825000</v>
      </c>
      <c r="M202" s="11">
        <f>+(G202+O202)-L202</f>
        <v>0</v>
      </c>
      <c r="N202" s="129" t="s">
        <v>2627</v>
      </c>
      <c r="O202" s="11">
        <v>0</v>
      </c>
      <c r="P202" s="88" t="s">
        <v>778</v>
      </c>
    </row>
    <row r="203" spans="2:16" ht="72" x14ac:dyDescent="0.3">
      <c r="B203" s="88" t="s">
        <v>323</v>
      </c>
      <c r="C203" s="89" t="s">
        <v>3057</v>
      </c>
      <c r="D203" s="88" t="s">
        <v>3069</v>
      </c>
      <c r="E203" s="88" t="s">
        <v>2160</v>
      </c>
      <c r="F203" s="88" t="s">
        <v>3070</v>
      </c>
      <c r="G203" s="11">
        <v>12825000</v>
      </c>
      <c r="H203" s="74" t="s">
        <v>3071</v>
      </c>
      <c r="I203" s="127">
        <v>45698</v>
      </c>
      <c r="J203" s="127">
        <v>45808</v>
      </c>
      <c r="K203" s="44">
        <f>+L203/(O203+G203)</f>
        <v>0.6</v>
      </c>
      <c r="L203" s="11">
        <f>+G203</f>
        <v>12825000</v>
      </c>
      <c r="M203" s="11">
        <f>+(G203+O203)-L203</f>
        <v>8550000</v>
      </c>
      <c r="N203" s="129">
        <v>1</v>
      </c>
      <c r="O203" s="11">
        <v>8550000</v>
      </c>
      <c r="P203" s="88" t="s">
        <v>778</v>
      </c>
    </row>
    <row r="204" spans="2:16" ht="72" x14ac:dyDescent="0.3">
      <c r="B204" s="88" t="s">
        <v>323</v>
      </c>
      <c r="C204" s="89" t="s">
        <v>3057</v>
      </c>
      <c r="D204" s="88" t="s">
        <v>3072</v>
      </c>
      <c r="E204" s="88" t="s">
        <v>2160</v>
      </c>
      <c r="F204" s="88" t="s">
        <v>3073</v>
      </c>
      <c r="G204" s="11">
        <v>12825000</v>
      </c>
      <c r="H204" s="74" t="s">
        <v>3074</v>
      </c>
      <c r="I204" s="127">
        <v>45698</v>
      </c>
      <c r="J204" s="127">
        <v>45808</v>
      </c>
      <c r="K204" s="44">
        <f>+L204/(O204+G204)</f>
        <v>0.6</v>
      </c>
      <c r="L204" s="11">
        <f>+G204</f>
        <v>12825000</v>
      </c>
      <c r="M204" s="11">
        <f>+(G204+O204)-L204</f>
        <v>8550000</v>
      </c>
      <c r="N204" s="129">
        <v>1</v>
      </c>
      <c r="O204" s="11">
        <v>8550000</v>
      </c>
      <c r="P204" s="88" t="s">
        <v>778</v>
      </c>
    </row>
    <row r="205" spans="2:16" ht="72" x14ac:dyDescent="0.3">
      <c r="B205" s="88" t="s">
        <v>323</v>
      </c>
      <c r="C205" s="89" t="s">
        <v>3075</v>
      </c>
      <c r="D205" s="88" t="s">
        <v>3076</v>
      </c>
      <c r="E205" s="88" t="s">
        <v>2160</v>
      </c>
      <c r="F205" s="88" t="s">
        <v>3077</v>
      </c>
      <c r="G205" s="11">
        <v>12825000</v>
      </c>
      <c r="H205" s="74" t="s">
        <v>3078</v>
      </c>
      <c r="I205" s="127">
        <v>45698</v>
      </c>
      <c r="J205" s="127">
        <v>45808</v>
      </c>
      <c r="K205" s="44">
        <f>+L205/(O205+G205)</f>
        <v>0.6</v>
      </c>
      <c r="L205" s="11">
        <f>+G205</f>
        <v>12825000</v>
      </c>
      <c r="M205" s="11">
        <f>+(G205+O205)-L205</f>
        <v>8550000</v>
      </c>
      <c r="N205" s="129">
        <v>1</v>
      </c>
      <c r="O205" s="11">
        <v>8550000</v>
      </c>
      <c r="P205" s="88" t="s">
        <v>778</v>
      </c>
    </row>
    <row r="206" spans="2:16" ht="72" x14ac:dyDescent="0.3">
      <c r="B206" s="88" t="s">
        <v>323</v>
      </c>
      <c r="C206" s="89" t="s">
        <v>3075</v>
      </c>
      <c r="D206" s="88" t="s">
        <v>3079</v>
      </c>
      <c r="E206" s="88" t="s">
        <v>2160</v>
      </c>
      <c r="F206" s="88" t="s">
        <v>3080</v>
      </c>
      <c r="G206" s="11">
        <v>12825000</v>
      </c>
      <c r="H206" s="74" t="s">
        <v>3081</v>
      </c>
      <c r="I206" s="127">
        <v>45698</v>
      </c>
      <c r="J206" s="127">
        <v>45808</v>
      </c>
      <c r="K206" s="44">
        <f>+L206/(O206+G206)</f>
        <v>0.6</v>
      </c>
      <c r="L206" s="11">
        <f>+G206</f>
        <v>12825000</v>
      </c>
      <c r="M206" s="11">
        <f>+(G206+O206)-L206</f>
        <v>8550000</v>
      </c>
      <c r="N206" s="129">
        <v>1</v>
      </c>
      <c r="O206" s="11">
        <v>8550000</v>
      </c>
      <c r="P206" s="88" t="s">
        <v>778</v>
      </c>
    </row>
    <row r="207" spans="2:16" ht="100.8" x14ac:dyDescent="0.3">
      <c r="B207" s="88" t="s">
        <v>323</v>
      </c>
      <c r="C207" s="89" t="s">
        <v>3082</v>
      </c>
      <c r="D207" s="88" t="s">
        <v>3083</v>
      </c>
      <c r="E207" s="88" t="s">
        <v>2160</v>
      </c>
      <c r="F207" s="88" t="s">
        <v>3084</v>
      </c>
      <c r="G207" s="11">
        <v>12150000</v>
      </c>
      <c r="H207" s="74" t="s">
        <v>3085</v>
      </c>
      <c r="I207" s="127">
        <v>45698</v>
      </c>
      <c r="J207" s="127">
        <v>45808</v>
      </c>
      <c r="K207" s="44">
        <f>+L207/(O207+G207)</f>
        <v>0.6</v>
      </c>
      <c r="L207" s="11">
        <f>+G207</f>
        <v>12150000</v>
      </c>
      <c r="M207" s="11">
        <f>+(G207+O207)-L207</f>
        <v>8100000</v>
      </c>
      <c r="N207" s="129">
        <v>1</v>
      </c>
      <c r="O207" s="11">
        <v>8100000</v>
      </c>
      <c r="P207" s="88" t="s">
        <v>778</v>
      </c>
    </row>
    <row r="208" spans="2:16" ht="115.2" x14ac:dyDescent="0.3">
      <c r="B208" s="88" t="s">
        <v>323</v>
      </c>
      <c r="C208" s="89" t="s">
        <v>3082</v>
      </c>
      <c r="D208" s="88" t="s">
        <v>3086</v>
      </c>
      <c r="E208" s="88" t="s">
        <v>2160</v>
      </c>
      <c r="F208" s="88" t="s">
        <v>3087</v>
      </c>
      <c r="G208" s="11">
        <v>12150000</v>
      </c>
      <c r="H208" s="74" t="s">
        <v>3088</v>
      </c>
      <c r="I208" s="127">
        <v>45698</v>
      </c>
      <c r="J208" s="127">
        <v>45808</v>
      </c>
      <c r="K208" s="44">
        <f>+L208/(O208+G208)</f>
        <v>1</v>
      </c>
      <c r="L208" s="11">
        <f>+G208</f>
        <v>12150000</v>
      </c>
      <c r="M208" s="11">
        <f>+(G208+O208)-L208</f>
        <v>0</v>
      </c>
      <c r="N208" s="129" t="s">
        <v>2627</v>
      </c>
      <c r="O208" s="11">
        <v>0</v>
      </c>
      <c r="P208" s="88" t="s">
        <v>738</v>
      </c>
    </row>
    <row r="209" spans="2:16" ht="72" x14ac:dyDescent="0.3">
      <c r="B209" s="88" t="s">
        <v>323</v>
      </c>
      <c r="C209" s="89" t="s">
        <v>3082</v>
      </c>
      <c r="D209" s="88" t="s">
        <v>3089</v>
      </c>
      <c r="E209" s="88" t="s">
        <v>2160</v>
      </c>
      <c r="F209" s="88" t="s">
        <v>3090</v>
      </c>
      <c r="G209" s="11">
        <v>12150000</v>
      </c>
      <c r="H209" s="74" t="s">
        <v>3091</v>
      </c>
      <c r="I209" s="127">
        <v>45698</v>
      </c>
      <c r="J209" s="127">
        <v>45808</v>
      </c>
      <c r="K209" s="44">
        <f>+L209/(O209+G209)</f>
        <v>0.6</v>
      </c>
      <c r="L209" s="11">
        <f>+G209</f>
        <v>12150000</v>
      </c>
      <c r="M209" s="11">
        <f>+(G209+O209)-L209</f>
        <v>8100000</v>
      </c>
      <c r="N209" s="129">
        <v>1</v>
      </c>
      <c r="O209" s="11">
        <v>8100000</v>
      </c>
      <c r="P209" s="88" t="s">
        <v>778</v>
      </c>
    </row>
    <row r="210" spans="2:16" ht="86.4" x14ac:dyDescent="0.3">
      <c r="B210" s="88" t="s">
        <v>323</v>
      </c>
      <c r="C210" s="89" t="s">
        <v>3082</v>
      </c>
      <c r="D210" s="88" t="s">
        <v>3092</v>
      </c>
      <c r="E210" s="88" t="s">
        <v>2160</v>
      </c>
      <c r="F210" s="88" t="s">
        <v>3093</v>
      </c>
      <c r="G210" s="11">
        <v>12150000</v>
      </c>
      <c r="H210" s="74" t="s">
        <v>3094</v>
      </c>
      <c r="I210" s="127">
        <v>45698</v>
      </c>
      <c r="J210" s="127">
        <v>45808</v>
      </c>
      <c r="K210" s="44">
        <f>+L210/(O210+G210)</f>
        <v>0.6</v>
      </c>
      <c r="L210" s="11">
        <f>+G210</f>
        <v>12150000</v>
      </c>
      <c r="M210" s="11">
        <f>+(G210+O210)-L210</f>
        <v>8100000</v>
      </c>
      <c r="N210" s="129">
        <v>1</v>
      </c>
      <c r="O210" s="11">
        <v>8100000</v>
      </c>
      <c r="P210" s="88" t="s">
        <v>715</v>
      </c>
    </row>
    <row r="211" spans="2:16" ht="57.6" x14ac:dyDescent="0.3">
      <c r="B211" s="88" t="s">
        <v>323</v>
      </c>
      <c r="C211" s="89" t="s">
        <v>3082</v>
      </c>
      <c r="D211" s="88" t="s">
        <v>3095</v>
      </c>
      <c r="E211" s="88" t="s">
        <v>2160</v>
      </c>
      <c r="F211" s="88" t="s">
        <v>3096</v>
      </c>
      <c r="G211" s="11">
        <v>12150000</v>
      </c>
      <c r="H211" s="74" t="s">
        <v>3097</v>
      </c>
      <c r="I211" s="127">
        <v>45698</v>
      </c>
      <c r="J211" s="127">
        <v>45808</v>
      </c>
      <c r="K211" s="44">
        <f>+L211/(O211+G211)</f>
        <v>0.6</v>
      </c>
      <c r="L211" s="11">
        <f>+G211</f>
        <v>12150000</v>
      </c>
      <c r="M211" s="11">
        <f>+(G211+O211)-L211</f>
        <v>8100000</v>
      </c>
      <c r="N211" s="129">
        <v>1</v>
      </c>
      <c r="O211" s="11">
        <v>8100000</v>
      </c>
      <c r="P211" s="88" t="s">
        <v>715</v>
      </c>
    </row>
    <row r="212" spans="2:16" ht="86.4" x14ac:dyDescent="0.3">
      <c r="B212" s="88" t="s">
        <v>323</v>
      </c>
      <c r="C212" s="89" t="s">
        <v>3082</v>
      </c>
      <c r="D212" s="88" t="s">
        <v>3098</v>
      </c>
      <c r="E212" s="88" t="s">
        <v>2160</v>
      </c>
      <c r="F212" s="88" t="s">
        <v>3099</v>
      </c>
      <c r="G212" s="11">
        <v>12150000</v>
      </c>
      <c r="H212" s="74" t="s">
        <v>3100</v>
      </c>
      <c r="I212" s="127">
        <v>45698</v>
      </c>
      <c r="J212" s="127">
        <v>45808</v>
      </c>
      <c r="K212" s="44">
        <f>+L212/(O212+G212)</f>
        <v>0.6</v>
      </c>
      <c r="L212" s="11">
        <f>+G212</f>
        <v>12150000</v>
      </c>
      <c r="M212" s="11">
        <f>+(G212+O212)-L212</f>
        <v>8100000</v>
      </c>
      <c r="N212" s="129">
        <v>1</v>
      </c>
      <c r="O212" s="11">
        <v>8100000</v>
      </c>
      <c r="P212" s="109" t="s">
        <v>1894</v>
      </c>
    </row>
    <row r="213" spans="2:16" ht="72" x14ac:dyDescent="0.3">
      <c r="B213" s="88" t="s">
        <v>323</v>
      </c>
      <c r="C213" s="89" t="s">
        <v>3082</v>
      </c>
      <c r="D213" s="88" t="s">
        <v>3101</v>
      </c>
      <c r="E213" s="88" t="s">
        <v>2160</v>
      </c>
      <c r="F213" s="88" t="s">
        <v>3102</v>
      </c>
      <c r="G213" s="11">
        <v>12150000</v>
      </c>
      <c r="H213" s="74" t="s">
        <v>3103</v>
      </c>
      <c r="I213" s="127">
        <v>45698</v>
      </c>
      <c r="J213" s="127">
        <v>45808</v>
      </c>
      <c r="K213" s="44">
        <f>+L213/(O213+G213)</f>
        <v>0.6</v>
      </c>
      <c r="L213" s="11">
        <f>+G213</f>
        <v>12150000</v>
      </c>
      <c r="M213" s="11">
        <f>+(G213+O213)-L213</f>
        <v>8100000</v>
      </c>
      <c r="N213" s="129">
        <v>1</v>
      </c>
      <c r="O213" s="11">
        <v>8100000</v>
      </c>
      <c r="P213" s="109" t="s">
        <v>1899</v>
      </c>
    </row>
    <row r="214" spans="2:16" ht="72" x14ac:dyDescent="0.3">
      <c r="B214" s="88" t="s">
        <v>323</v>
      </c>
      <c r="C214" s="89" t="s">
        <v>3104</v>
      </c>
      <c r="D214" s="88" t="s">
        <v>3105</v>
      </c>
      <c r="E214" s="88" t="s">
        <v>2160</v>
      </c>
      <c r="F214" s="88" t="s">
        <v>3106</v>
      </c>
      <c r="G214" s="11">
        <v>12150000</v>
      </c>
      <c r="H214" s="74" t="s">
        <v>3107</v>
      </c>
      <c r="I214" s="127">
        <v>45698</v>
      </c>
      <c r="J214" s="127">
        <v>45808</v>
      </c>
      <c r="K214" s="44">
        <f>+L214/(O214+G214)</f>
        <v>0.6</v>
      </c>
      <c r="L214" s="11">
        <f>+G214</f>
        <v>12150000</v>
      </c>
      <c r="M214" s="11">
        <f>+(G214+O214)-L214</f>
        <v>8100000</v>
      </c>
      <c r="N214" s="129">
        <v>1</v>
      </c>
      <c r="O214" s="11">
        <v>8100000</v>
      </c>
      <c r="P214" s="109" t="s">
        <v>1899</v>
      </c>
    </row>
    <row r="215" spans="2:16" ht="129.6" x14ac:dyDescent="0.3">
      <c r="B215" s="88" t="s">
        <v>323</v>
      </c>
      <c r="C215" s="89" t="s">
        <v>3108</v>
      </c>
      <c r="D215" s="88" t="s">
        <v>3109</v>
      </c>
      <c r="E215" s="88" t="s">
        <v>2160</v>
      </c>
      <c r="F215" s="88" t="s">
        <v>3110</v>
      </c>
      <c r="G215" s="11">
        <v>12150000</v>
      </c>
      <c r="H215" s="74" t="s">
        <v>3111</v>
      </c>
      <c r="I215" s="127">
        <v>45698</v>
      </c>
      <c r="J215" s="127">
        <v>45808</v>
      </c>
      <c r="K215" s="44">
        <f>+L215/(O215+G215)</f>
        <v>0.6</v>
      </c>
      <c r="L215" s="11">
        <f>+G215</f>
        <v>12150000</v>
      </c>
      <c r="M215" s="11">
        <f>+(G215+O215)-L215</f>
        <v>8100000</v>
      </c>
      <c r="N215" s="129">
        <v>1</v>
      </c>
      <c r="O215" s="11">
        <v>8100000</v>
      </c>
      <c r="P215" s="109" t="s">
        <v>1894</v>
      </c>
    </row>
    <row r="216" spans="2:16" ht="72" x14ac:dyDescent="0.3">
      <c r="B216" s="88" t="s">
        <v>323</v>
      </c>
      <c r="C216" s="89" t="s">
        <v>3112</v>
      </c>
      <c r="D216" s="88" t="s">
        <v>3113</v>
      </c>
      <c r="E216" s="88" t="s">
        <v>2160</v>
      </c>
      <c r="F216" s="88" t="s">
        <v>3114</v>
      </c>
      <c r="G216" s="11">
        <v>12825000</v>
      </c>
      <c r="H216" s="74" t="s">
        <v>3115</v>
      </c>
      <c r="I216" s="127">
        <v>45698</v>
      </c>
      <c r="J216" s="127">
        <v>45808</v>
      </c>
      <c r="K216" s="44">
        <f>+L216/(O216+G216)</f>
        <v>0.6</v>
      </c>
      <c r="L216" s="11">
        <f>+G216</f>
        <v>12825000</v>
      </c>
      <c r="M216" s="11">
        <f>+(G216+O216)-L216</f>
        <v>8550000</v>
      </c>
      <c r="N216" s="129">
        <v>1</v>
      </c>
      <c r="O216" s="11">
        <v>8550000</v>
      </c>
      <c r="P216" s="109" t="s">
        <v>1894</v>
      </c>
    </row>
    <row r="217" spans="2:16" ht="86.4" x14ac:dyDescent="0.3">
      <c r="B217" s="88" t="s">
        <v>323</v>
      </c>
      <c r="C217" s="89" t="s">
        <v>3112</v>
      </c>
      <c r="D217" s="88" t="s">
        <v>3117</v>
      </c>
      <c r="E217" s="88" t="s">
        <v>2160</v>
      </c>
      <c r="F217" s="88" t="s">
        <v>3118</v>
      </c>
      <c r="G217" s="11">
        <v>12825000</v>
      </c>
      <c r="H217" s="74" t="s">
        <v>3119</v>
      </c>
      <c r="I217" s="127">
        <v>45698</v>
      </c>
      <c r="J217" s="127">
        <v>45808</v>
      </c>
      <c r="K217" s="44">
        <f>+L217/(O217+G217)</f>
        <v>1</v>
      </c>
      <c r="L217" s="11">
        <f>+G217</f>
        <v>12825000</v>
      </c>
      <c r="M217" s="11">
        <f>+(G217+O217)-L217</f>
        <v>0</v>
      </c>
      <c r="N217" s="129" t="s">
        <v>2627</v>
      </c>
      <c r="O217" s="11">
        <v>0</v>
      </c>
      <c r="P217" s="109" t="s">
        <v>1899</v>
      </c>
    </row>
    <row r="218" spans="2:16" ht="129.6" x14ac:dyDescent="0.3">
      <c r="B218" s="88" t="s">
        <v>323</v>
      </c>
      <c r="C218" s="89" t="s">
        <v>2884</v>
      </c>
      <c r="D218" s="88" t="s">
        <v>3120</v>
      </c>
      <c r="E218" s="88" t="s">
        <v>2160</v>
      </c>
      <c r="F218" s="88" t="s">
        <v>3121</v>
      </c>
      <c r="G218" s="11">
        <v>20000000</v>
      </c>
      <c r="H218" s="74" t="s">
        <v>3122</v>
      </c>
      <c r="I218" s="127">
        <v>45712</v>
      </c>
      <c r="J218" s="127">
        <v>45808</v>
      </c>
      <c r="K218" s="44">
        <f>+L218/(O218+G218)</f>
        <v>0.5714285714285714</v>
      </c>
      <c r="L218" s="11">
        <f>+G218</f>
        <v>20000000</v>
      </c>
      <c r="M218" s="11">
        <f>+(G218+O218)-L218</f>
        <v>15000000</v>
      </c>
      <c r="N218" s="129">
        <v>1</v>
      </c>
      <c r="O218" s="11">
        <v>15000000</v>
      </c>
      <c r="P218" s="109" t="s">
        <v>1894</v>
      </c>
    </row>
    <row r="219" spans="2:16" ht="72" x14ac:dyDescent="0.3">
      <c r="B219" s="88" t="s">
        <v>323</v>
      </c>
      <c r="C219" s="89" t="s">
        <v>2884</v>
      </c>
      <c r="D219" s="88" t="s">
        <v>3123</v>
      </c>
      <c r="E219" s="88" t="s">
        <v>2160</v>
      </c>
      <c r="F219" s="88" t="s">
        <v>3124</v>
      </c>
      <c r="G219" s="11">
        <v>20000000</v>
      </c>
      <c r="H219" s="74" t="s">
        <v>3125</v>
      </c>
      <c r="I219" s="127">
        <v>45712</v>
      </c>
      <c r="J219" s="127">
        <v>45808</v>
      </c>
      <c r="K219" s="44">
        <f>+L219/(O219+G219)</f>
        <v>1</v>
      </c>
      <c r="L219" s="11">
        <f>+G219</f>
        <v>20000000</v>
      </c>
      <c r="M219" s="11">
        <f>+(G219+O219)-L219</f>
        <v>0</v>
      </c>
      <c r="N219" s="129" t="s">
        <v>2627</v>
      </c>
      <c r="O219" s="11">
        <v>0</v>
      </c>
      <c r="P219" s="109" t="s">
        <v>1899</v>
      </c>
    </row>
    <row r="220" spans="2:16" ht="72" x14ac:dyDescent="0.3">
      <c r="B220" s="88" t="s">
        <v>323</v>
      </c>
      <c r="C220" s="89" t="s">
        <v>3126</v>
      </c>
      <c r="D220" s="88" t="s">
        <v>3127</v>
      </c>
      <c r="E220" s="88" t="s">
        <v>2160</v>
      </c>
      <c r="F220" s="88" t="s">
        <v>3128</v>
      </c>
      <c r="G220" s="11">
        <v>15900000</v>
      </c>
      <c r="H220" s="74" t="s">
        <v>3129</v>
      </c>
      <c r="I220" s="127">
        <v>45720</v>
      </c>
      <c r="J220" s="127">
        <v>45808</v>
      </c>
      <c r="K220" s="44">
        <f>+L220/(O220+G220)</f>
        <v>0.5</v>
      </c>
      <c r="L220" s="11">
        <f>+G220</f>
        <v>15900000</v>
      </c>
      <c r="M220" s="11">
        <f>+(G220+O220)-L220</f>
        <v>15900000</v>
      </c>
      <c r="N220" s="129">
        <v>1</v>
      </c>
      <c r="O220" s="11">
        <v>15900000</v>
      </c>
      <c r="P220" s="109" t="s">
        <v>1894</v>
      </c>
    </row>
    <row r="221" spans="2:16" ht="72" x14ac:dyDescent="0.3">
      <c r="B221" s="88" t="s">
        <v>323</v>
      </c>
      <c r="C221" s="89" t="s">
        <v>3130</v>
      </c>
      <c r="D221" s="88" t="s">
        <v>3131</v>
      </c>
      <c r="E221" s="88" t="s">
        <v>2160</v>
      </c>
      <c r="F221" s="88" t="s">
        <v>3132</v>
      </c>
      <c r="G221" s="11">
        <v>6795000</v>
      </c>
      <c r="H221" s="74" t="s">
        <v>3133</v>
      </c>
      <c r="I221" s="127">
        <v>45729</v>
      </c>
      <c r="J221" s="127">
        <v>45808</v>
      </c>
      <c r="K221" s="44">
        <f>+L221/(O221+G221)</f>
        <v>0.5</v>
      </c>
      <c r="L221" s="11">
        <f>+G221</f>
        <v>6795000</v>
      </c>
      <c r="M221" s="11">
        <f>+(G221+O221)-L221</f>
        <v>6795000</v>
      </c>
      <c r="N221" s="129">
        <v>1</v>
      </c>
      <c r="O221" s="11">
        <v>6795000</v>
      </c>
      <c r="P221" s="109" t="s">
        <v>1932</v>
      </c>
    </row>
    <row r="222" spans="2:16" ht="72" x14ac:dyDescent="0.3">
      <c r="B222" s="88" t="s">
        <v>323</v>
      </c>
      <c r="C222" s="89" t="s">
        <v>3134</v>
      </c>
      <c r="D222" s="88" t="s">
        <v>3135</v>
      </c>
      <c r="E222" s="88" t="s">
        <v>2160</v>
      </c>
      <c r="F222" s="88" t="s">
        <v>3136</v>
      </c>
      <c r="G222" s="11">
        <v>18000000</v>
      </c>
      <c r="H222" s="74" t="s">
        <v>3137</v>
      </c>
      <c r="I222" s="127">
        <v>45729</v>
      </c>
      <c r="J222" s="127">
        <v>45808</v>
      </c>
      <c r="K222" s="44">
        <f>+L222/(O222+G222)</f>
        <v>0.5</v>
      </c>
      <c r="L222" s="11">
        <f>+G222</f>
        <v>18000000</v>
      </c>
      <c r="M222" s="11">
        <f>+(G222+O222)-L222</f>
        <v>18000000</v>
      </c>
      <c r="N222" s="129">
        <v>1</v>
      </c>
      <c r="O222" s="11">
        <v>18000000</v>
      </c>
      <c r="P222" s="109" t="s">
        <v>1932</v>
      </c>
    </row>
    <row r="223" spans="2:16" ht="72" x14ac:dyDescent="0.3">
      <c r="B223" s="88" t="s">
        <v>323</v>
      </c>
      <c r="C223" s="89" t="s">
        <v>3139</v>
      </c>
      <c r="D223" s="88" t="s">
        <v>3140</v>
      </c>
      <c r="E223" s="88" t="s">
        <v>2160</v>
      </c>
      <c r="F223" s="88" t="s">
        <v>3141</v>
      </c>
      <c r="G223" s="11">
        <v>18000000</v>
      </c>
      <c r="H223" s="74" t="s">
        <v>3142</v>
      </c>
      <c r="I223" s="127">
        <v>45729</v>
      </c>
      <c r="J223" s="127">
        <v>45808</v>
      </c>
      <c r="K223" s="44">
        <f>+L223/(O223+G223)</f>
        <v>0.5</v>
      </c>
      <c r="L223" s="11">
        <f>+G223</f>
        <v>18000000</v>
      </c>
      <c r="M223" s="11">
        <f>+(G223+O223)-L223</f>
        <v>18000000</v>
      </c>
      <c r="N223" s="129">
        <v>1</v>
      </c>
      <c r="O223" s="11">
        <v>18000000</v>
      </c>
      <c r="P223" s="109" t="s">
        <v>1932</v>
      </c>
    </row>
    <row r="224" spans="2:16" ht="72" x14ac:dyDescent="0.3">
      <c r="B224" s="88" t="s">
        <v>323</v>
      </c>
      <c r="C224" s="89" t="s">
        <v>3143</v>
      </c>
      <c r="D224" s="88" t="s">
        <v>3144</v>
      </c>
      <c r="E224" s="88" t="s">
        <v>2160</v>
      </c>
      <c r="F224" s="88" t="s">
        <v>3145</v>
      </c>
      <c r="G224" s="11">
        <v>12129000</v>
      </c>
      <c r="H224" s="74" t="s">
        <v>3146</v>
      </c>
      <c r="I224" s="127">
        <v>45729</v>
      </c>
      <c r="J224" s="127">
        <v>45808</v>
      </c>
      <c r="K224" s="44">
        <f>+L224/(O224+G224)</f>
        <v>0.5</v>
      </c>
      <c r="L224" s="11">
        <f>+G224</f>
        <v>12129000</v>
      </c>
      <c r="M224" s="11">
        <f>+(G224+O224)-L224</f>
        <v>12129000</v>
      </c>
      <c r="N224" s="129">
        <v>1</v>
      </c>
      <c r="O224" s="11">
        <v>12129000</v>
      </c>
      <c r="P224" s="109" t="s">
        <v>1945</v>
      </c>
    </row>
    <row r="225" spans="2:16" ht="72" x14ac:dyDescent="0.3">
      <c r="B225" s="88" t="s">
        <v>323</v>
      </c>
      <c r="C225" s="89" t="s">
        <v>3143</v>
      </c>
      <c r="D225" s="88" t="s">
        <v>3147</v>
      </c>
      <c r="E225" s="88" t="s">
        <v>2160</v>
      </c>
      <c r="F225" s="88" t="s">
        <v>3148</v>
      </c>
      <c r="G225" s="11">
        <v>12129000</v>
      </c>
      <c r="H225" s="74" t="s">
        <v>3149</v>
      </c>
      <c r="I225" s="127">
        <v>45729</v>
      </c>
      <c r="J225" s="127">
        <v>45808</v>
      </c>
      <c r="K225" s="44">
        <f>+L225/(O225+G225)</f>
        <v>0.5</v>
      </c>
      <c r="L225" s="11">
        <f>+G225</f>
        <v>12129000</v>
      </c>
      <c r="M225" s="11">
        <f>+(G225+O225)-L225</f>
        <v>12129000</v>
      </c>
      <c r="N225" s="129">
        <v>1</v>
      </c>
      <c r="O225" s="11">
        <v>12129000</v>
      </c>
      <c r="P225" s="109" t="s">
        <v>1899</v>
      </c>
    </row>
    <row r="226" spans="2:16" ht="72" x14ac:dyDescent="0.3">
      <c r="B226" s="88" t="s">
        <v>323</v>
      </c>
      <c r="C226" s="89" t="s">
        <v>3150</v>
      </c>
      <c r="D226" s="88" t="s">
        <v>3151</v>
      </c>
      <c r="E226" s="88" t="s">
        <v>2160</v>
      </c>
      <c r="F226" s="88" t="s">
        <v>3152</v>
      </c>
      <c r="G226" s="11">
        <v>12129000</v>
      </c>
      <c r="H226" s="74" t="s">
        <v>3153</v>
      </c>
      <c r="I226" s="127">
        <v>45729</v>
      </c>
      <c r="J226" s="127">
        <v>45808</v>
      </c>
      <c r="K226" s="44">
        <f>+L226/(O226+G226)</f>
        <v>0.5</v>
      </c>
      <c r="L226" s="11">
        <f>+G226</f>
        <v>12129000</v>
      </c>
      <c r="M226" s="11">
        <f>+(G226+O226)-L226</f>
        <v>12129000</v>
      </c>
      <c r="N226" s="129">
        <v>1</v>
      </c>
      <c r="O226" s="11">
        <v>12129000</v>
      </c>
      <c r="P226" s="109" t="s">
        <v>1945</v>
      </c>
    </row>
    <row r="227" spans="2:16" ht="57.6" x14ac:dyDescent="0.3">
      <c r="B227" s="88" t="s">
        <v>323</v>
      </c>
      <c r="C227" s="89" t="s">
        <v>3154</v>
      </c>
      <c r="D227" s="88" t="s">
        <v>3155</v>
      </c>
      <c r="E227" s="88" t="s">
        <v>2160</v>
      </c>
      <c r="F227" s="88" t="s">
        <v>3156</v>
      </c>
      <c r="G227" s="11">
        <v>12000000</v>
      </c>
      <c r="H227" s="74" t="s">
        <v>3157</v>
      </c>
      <c r="I227" s="127">
        <v>45729</v>
      </c>
      <c r="J227" s="127">
        <v>45808</v>
      </c>
      <c r="K227" s="44">
        <f>+L227/(O227+G227)</f>
        <v>1</v>
      </c>
      <c r="L227" s="11">
        <f>+G227</f>
        <v>12000000</v>
      </c>
      <c r="M227" s="11">
        <f>+(G227+O227)-L227</f>
        <v>0</v>
      </c>
      <c r="N227" s="129" t="s">
        <v>2627</v>
      </c>
      <c r="O227" s="11">
        <v>0</v>
      </c>
      <c r="P227" s="109" t="s">
        <v>1958</v>
      </c>
    </row>
    <row r="228" spans="2:16" ht="72" x14ac:dyDescent="0.3">
      <c r="B228" s="88" t="s">
        <v>323</v>
      </c>
      <c r="C228" s="89" t="s">
        <v>3158</v>
      </c>
      <c r="D228" s="88" t="s">
        <v>3159</v>
      </c>
      <c r="E228" s="88" t="s">
        <v>2160</v>
      </c>
      <c r="F228" s="88" t="s">
        <v>3160</v>
      </c>
      <c r="G228" s="11">
        <v>15000000</v>
      </c>
      <c r="H228" s="74" t="s">
        <v>3161</v>
      </c>
      <c r="I228" s="127">
        <v>45737</v>
      </c>
      <c r="J228" s="127">
        <v>45808</v>
      </c>
      <c r="K228" s="44">
        <f>+L228/(O228+G228)</f>
        <v>0.5</v>
      </c>
      <c r="L228" s="11">
        <f>+G228</f>
        <v>15000000</v>
      </c>
      <c r="M228" s="11">
        <f>+(G228+O228)-L228</f>
        <v>15000000</v>
      </c>
      <c r="N228" s="129">
        <v>1</v>
      </c>
      <c r="O228" s="11">
        <v>15000000</v>
      </c>
      <c r="P228" s="109" t="s">
        <v>1958</v>
      </c>
    </row>
    <row r="229" spans="2:16" ht="57.6" x14ac:dyDescent="0.3">
      <c r="B229" s="88" t="s">
        <v>323</v>
      </c>
      <c r="C229" s="89" t="s">
        <v>3163</v>
      </c>
      <c r="D229" s="88" t="s">
        <v>3164</v>
      </c>
      <c r="E229" s="88" t="s">
        <v>2160</v>
      </c>
      <c r="F229" s="88" t="s">
        <v>3165</v>
      </c>
      <c r="G229" s="11">
        <v>5964000</v>
      </c>
      <c r="H229" s="74" t="s">
        <v>3166</v>
      </c>
      <c r="I229" s="127">
        <v>45751</v>
      </c>
      <c r="J229" s="127">
        <v>45808</v>
      </c>
      <c r="K229" s="44">
        <f>+L229/(O229+G229)</f>
        <v>0.4</v>
      </c>
      <c r="L229" s="11">
        <f>+G229</f>
        <v>5964000</v>
      </c>
      <c r="M229" s="11">
        <f>+(G229+O229)-L229</f>
        <v>8946000</v>
      </c>
      <c r="N229" s="129">
        <v>1</v>
      </c>
      <c r="O229" s="11">
        <v>8946000</v>
      </c>
      <c r="P229" s="109" t="s">
        <v>1899</v>
      </c>
    </row>
    <row r="230" spans="2:16" ht="72" x14ac:dyDescent="0.3">
      <c r="B230" s="88" t="s">
        <v>323</v>
      </c>
      <c r="C230" s="89" t="s">
        <v>2866</v>
      </c>
      <c r="D230" s="88" t="s">
        <v>3168</v>
      </c>
      <c r="E230" s="88" t="s">
        <v>2160</v>
      </c>
      <c r="F230" s="88" t="s">
        <v>3169</v>
      </c>
      <c r="G230" s="11">
        <v>5300000</v>
      </c>
      <c r="H230" s="74" t="s">
        <v>3170</v>
      </c>
      <c r="I230" s="127">
        <v>45786</v>
      </c>
      <c r="J230" s="127">
        <v>45808</v>
      </c>
      <c r="K230" s="44">
        <f>+L230/(O230+G230)</f>
        <v>0.25</v>
      </c>
      <c r="L230" s="11">
        <f>+G230</f>
        <v>5300000</v>
      </c>
      <c r="M230" s="11">
        <f>+(G230+O230)-L230</f>
        <v>15900000</v>
      </c>
      <c r="N230" s="129">
        <v>1</v>
      </c>
      <c r="O230" s="11">
        <v>15900000</v>
      </c>
      <c r="P230" s="109" t="s">
        <v>1945</v>
      </c>
    </row>
    <row r="231" spans="2:16" ht="43.2" x14ac:dyDescent="0.3">
      <c r="B231" s="88" t="s">
        <v>323</v>
      </c>
      <c r="C231" s="89" t="s">
        <v>3171</v>
      </c>
      <c r="D231" s="88" t="s">
        <v>3172</v>
      </c>
      <c r="E231" s="88" t="s">
        <v>2160</v>
      </c>
      <c r="F231" s="88" t="s">
        <v>3173</v>
      </c>
      <c r="G231" s="11">
        <v>2982000</v>
      </c>
      <c r="H231" s="74" t="s">
        <v>3174</v>
      </c>
      <c r="I231" s="127">
        <v>45786</v>
      </c>
      <c r="J231" s="127">
        <v>45808</v>
      </c>
      <c r="K231" s="44">
        <f>+L231/(O231+G231)</f>
        <v>1</v>
      </c>
      <c r="L231" s="11">
        <f>+G231</f>
        <v>2982000</v>
      </c>
      <c r="M231" s="11">
        <f>+(G231+O231)-L231</f>
        <v>0</v>
      </c>
      <c r="N231" s="129" t="s">
        <v>2627</v>
      </c>
      <c r="O231" s="11">
        <v>0</v>
      </c>
      <c r="P231" s="109" t="s">
        <v>1945</v>
      </c>
    </row>
    <row r="232" spans="2:16" ht="92.4" x14ac:dyDescent="0.3">
      <c r="B232" s="88" t="s">
        <v>323</v>
      </c>
      <c r="C232" s="89" t="s">
        <v>2884</v>
      </c>
      <c r="D232" s="88" t="s">
        <v>3175</v>
      </c>
      <c r="E232" s="88" t="s">
        <v>2160</v>
      </c>
      <c r="F232" s="88" t="s">
        <v>3176</v>
      </c>
      <c r="G232" s="11">
        <v>5300000</v>
      </c>
      <c r="H232" s="74" t="s">
        <v>3177</v>
      </c>
      <c r="I232" s="127">
        <v>45786</v>
      </c>
      <c r="J232" s="127">
        <v>45808</v>
      </c>
      <c r="K232" s="44">
        <f>+L232/(O232+G232)</f>
        <v>1</v>
      </c>
      <c r="L232" s="11">
        <f>+G232</f>
        <v>5300000</v>
      </c>
      <c r="M232" s="11">
        <f>+(G232+O232)-L232</f>
        <v>0</v>
      </c>
      <c r="N232" s="129" t="s">
        <v>2627</v>
      </c>
      <c r="O232" s="11">
        <v>0</v>
      </c>
      <c r="P232" s="109" t="s">
        <v>1899</v>
      </c>
    </row>
    <row r="233" spans="2:16" ht="105.6" x14ac:dyDescent="0.3">
      <c r="B233" s="88" t="s">
        <v>323</v>
      </c>
      <c r="C233" s="89" t="s">
        <v>2737</v>
      </c>
      <c r="D233" s="88" t="s">
        <v>3178</v>
      </c>
      <c r="E233" s="88" t="s">
        <v>2160</v>
      </c>
      <c r="F233" s="88" t="s">
        <v>3179</v>
      </c>
      <c r="G233" s="11">
        <v>6000000</v>
      </c>
      <c r="H233" s="74" t="s">
        <v>3180</v>
      </c>
      <c r="I233" s="127">
        <v>45786</v>
      </c>
      <c r="J233" s="127">
        <v>45808</v>
      </c>
      <c r="K233" s="44">
        <f>+L233/(O233+G233)</f>
        <v>1</v>
      </c>
      <c r="L233" s="11">
        <f>+G233</f>
        <v>6000000</v>
      </c>
      <c r="M233" s="11">
        <f>+(G233+O233)-L233</f>
        <v>0</v>
      </c>
      <c r="N233" s="129" t="s">
        <v>2627</v>
      </c>
      <c r="O233" s="11">
        <v>0</v>
      </c>
      <c r="P233" s="109" t="s">
        <v>1945</v>
      </c>
    </row>
    <row r="234" spans="2:16" ht="184.8" x14ac:dyDescent="0.3">
      <c r="B234" s="88" t="s">
        <v>323</v>
      </c>
      <c r="C234" s="89" t="s">
        <v>2941</v>
      </c>
      <c r="D234" s="88" t="s">
        <v>3181</v>
      </c>
      <c r="E234" s="88" t="s">
        <v>2160</v>
      </c>
      <c r="F234" s="88" t="s">
        <v>3182</v>
      </c>
      <c r="G234" s="11">
        <v>10500000</v>
      </c>
      <c r="H234" s="74" t="s">
        <v>2944</v>
      </c>
      <c r="I234" s="127">
        <v>45827</v>
      </c>
      <c r="J234" s="127">
        <v>45900</v>
      </c>
      <c r="K234" s="44">
        <f>+L234/(O234+G234)</f>
        <v>0</v>
      </c>
      <c r="L234" s="45">
        <f>+G234-M234</f>
        <v>0</v>
      </c>
      <c r="M234" s="11">
        <f>+G234</f>
        <v>10500000</v>
      </c>
      <c r="N234" s="129" t="s">
        <v>2627</v>
      </c>
      <c r="O234" s="11">
        <v>0</v>
      </c>
      <c r="P234" s="109" t="s">
        <v>1899</v>
      </c>
    </row>
    <row r="235" spans="2:16" ht="184.8" x14ac:dyDescent="0.3">
      <c r="B235" s="88" t="s">
        <v>323</v>
      </c>
      <c r="C235" s="89" t="s">
        <v>2957</v>
      </c>
      <c r="D235" s="88" t="s">
        <v>3183</v>
      </c>
      <c r="E235" s="88" t="s">
        <v>2160</v>
      </c>
      <c r="F235" s="88" t="s">
        <v>3184</v>
      </c>
      <c r="G235" s="11">
        <v>10500000</v>
      </c>
      <c r="H235" s="74" t="s">
        <v>2964</v>
      </c>
      <c r="I235" s="127">
        <v>45827</v>
      </c>
      <c r="J235" s="127">
        <v>45900</v>
      </c>
      <c r="K235" s="44">
        <f>+L235/(O235+G235)</f>
        <v>0</v>
      </c>
      <c r="L235" s="45">
        <f>+G235-M235</f>
        <v>0</v>
      </c>
      <c r="M235" s="11">
        <f>+G235</f>
        <v>10500000</v>
      </c>
      <c r="N235" s="129" t="s">
        <v>2627</v>
      </c>
      <c r="O235" s="11">
        <v>0</v>
      </c>
      <c r="P235" s="109" t="s">
        <v>1958</v>
      </c>
    </row>
    <row r="236" spans="2:16" ht="171.6" x14ac:dyDescent="0.3">
      <c r="B236" s="88" t="s">
        <v>323</v>
      </c>
      <c r="C236" s="89" t="s">
        <v>3082</v>
      </c>
      <c r="D236" s="88" t="s">
        <v>3185</v>
      </c>
      <c r="E236" s="88" t="s">
        <v>2160</v>
      </c>
      <c r="F236" s="88" t="s">
        <v>3186</v>
      </c>
      <c r="G236" s="11">
        <v>8100000</v>
      </c>
      <c r="H236" s="74" t="s">
        <v>3088</v>
      </c>
      <c r="I236" s="127">
        <v>45827</v>
      </c>
      <c r="J236" s="127">
        <v>45900</v>
      </c>
      <c r="K236" s="44">
        <f>+L236/(O236+G236)</f>
        <v>0</v>
      </c>
      <c r="L236" s="45">
        <f>+G236-M236</f>
        <v>0</v>
      </c>
      <c r="M236" s="11">
        <f>+G236</f>
        <v>8100000</v>
      </c>
      <c r="N236" s="129" t="s">
        <v>2627</v>
      </c>
      <c r="O236" s="11">
        <v>0</v>
      </c>
      <c r="P236" s="109" t="s">
        <v>1945</v>
      </c>
    </row>
    <row r="237" spans="2:16" ht="171.6" x14ac:dyDescent="0.3">
      <c r="B237" s="88" t="s">
        <v>323</v>
      </c>
      <c r="C237" s="89" t="s">
        <v>3187</v>
      </c>
      <c r="D237" s="88" t="s">
        <v>3188</v>
      </c>
      <c r="E237" s="88" t="s">
        <v>2160</v>
      </c>
      <c r="F237" s="88" t="s">
        <v>3189</v>
      </c>
      <c r="G237" s="11">
        <v>18000000</v>
      </c>
      <c r="H237" s="74" t="s">
        <v>2728</v>
      </c>
      <c r="I237" s="127">
        <v>45833</v>
      </c>
      <c r="J237" s="127">
        <v>45900</v>
      </c>
      <c r="K237" s="44">
        <f>+L237/(O237+G237)</f>
        <v>0</v>
      </c>
      <c r="L237" s="45">
        <f>+G237-M237</f>
        <v>0</v>
      </c>
      <c r="M237" s="11">
        <f>+G237</f>
        <v>18000000</v>
      </c>
      <c r="N237" s="129" t="s">
        <v>2627</v>
      </c>
      <c r="O237" s="11">
        <v>0</v>
      </c>
      <c r="P237" s="109" t="s">
        <v>1958</v>
      </c>
    </row>
    <row r="238" spans="2:16" ht="171.6" x14ac:dyDescent="0.3">
      <c r="B238" s="88" t="s">
        <v>323</v>
      </c>
      <c r="C238" s="89" t="s">
        <v>2729</v>
      </c>
      <c r="D238" s="88" t="s">
        <v>3191</v>
      </c>
      <c r="E238" s="88" t="s">
        <v>2160</v>
      </c>
      <c r="F238" s="88" t="s">
        <v>3192</v>
      </c>
      <c r="G238" s="11">
        <v>8354000</v>
      </c>
      <c r="H238" s="74" t="s">
        <v>2732</v>
      </c>
      <c r="I238" s="127">
        <v>45827</v>
      </c>
      <c r="J238" s="127">
        <v>45869</v>
      </c>
      <c r="K238" s="44">
        <f>+L238/(O238+G238)</f>
        <v>0</v>
      </c>
      <c r="L238" s="45">
        <f>+G238-M238</f>
        <v>0</v>
      </c>
      <c r="M238" s="11">
        <f>+G238</f>
        <v>8354000</v>
      </c>
      <c r="N238" s="129" t="s">
        <v>2627</v>
      </c>
      <c r="O238" s="11">
        <v>0</v>
      </c>
      <c r="P238" s="109" t="s">
        <v>1932</v>
      </c>
    </row>
    <row r="239" spans="2:16" ht="171.6" x14ac:dyDescent="0.3">
      <c r="B239" s="88" t="s">
        <v>323</v>
      </c>
      <c r="C239" s="89" t="s">
        <v>2880</v>
      </c>
      <c r="D239" s="88" t="s">
        <v>3194</v>
      </c>
      <c r="E239" s="88" t="s">
        <v>2160</v>
      </c>
      <c r="F239" s="88" t="s">
        <v>3195</v>
      </c>
      <c r="G239" s="11">
        <v>8946300</v>
      </c>
      <c r="H239" s="74" t="s">
        <v>2883</v>
      </c>
      <c r="I239" s="127">
        <v>45827</v>
      </c>
      <c r="J239" s="127">
        <v>45900</v>
      </c>
      <c r="K239" s="44">
        <f>+L239/(O239+G239)</f>
        <v>0</v>
      </c>
      <c r="L239" s="45">
        <f>+G239-M239</f>
        <v>0</v>
      </c>
      <c r="M239" s="11">
        <f>+G239</f>
        <v>8946300</v>
      </c>
      <c r="N239" s="129" t="s">
        <v>2627</v>
      </c>
      <c r="O239" s="11">
        <v>0</v>
      </c>
      <c r="P239" s="109" t="s">
        <v>1899</v>
      </c>
    </row>
    <row r="240" spans="2:16" ht="171.6" x14ac:dyDescent="0.3">
      <c r="B240" s="88" t="s">
        <v>323</v>
      </c>
      <c r="C240" s="89" t="s">
        <v>2884</v>
      </c>
      <c r="D240" s="88" t="s">
        <v>3196</v>
      </c>
      <c r="E240" s="88" t="s">
        <v>2160</v>
      </c>
      <c r="F240" s="88" t="s">
        <v>3197</v>
      </c>
      <c r="G240" s="11">
        <v>15900000</v>
      </c>
      <c r="H240" s="74" t="s">
        <v>2896</v>
      </c>
      <c r="I240" s="127">
        <v>45827</v>
      </c>
      <c r="J240" s="127">
        <v>45900</v>
      </c>
      <c r="K240" s="44">
        <f>+L240/(O240+G240)</f>
        <v>0</v>
      </c>
      <c r="L240" s="45">
        <f>+G240-M240</f>
        <v>0</v>
      </c>
      <c r="M240" s="11">
        <f>+G240</f>
        <v>15900000</v>
      </c>
      <c r="N240" s="129" t="s">
        <v>2627</v>
      </c>
      <c r="O240" s="11">
        <v>0</v>
      </c>
      <c r="P240" s="109" t="s">
        <v>1932</v>
      </c>
    </row>
    <row r="241" spans="2:16" ht="132" x14ac:dyDescent="0.3">
      <c r="B241" s="88" t="s">
        <v>323</v>
      </c>
      <c r="C241" s="89" t="s">
        <v>3198</v>
      </c>
      <c r="D241" s="88" t="s">
        <v>3199</v>
      </c>
      <c r="E241" s="88" t="s">
        <v>2160</v>
      </c>
      <c r="F241" s="88" t="s">
        <v>3200</v>
      </c>
      <c r="G241" s="11">
        <v>15900000</v>
      </c>
      <c r="H241" s="74" t="s">
        <v>3177</v>
      </c>
      <c r="I241" s="127">
        <v>45827</v>
      </c>
      <c r="J241" s="127">
        <v>45900</v>
      </c>
      <c r="K241" s="44">
        <f>+L241/(O241+G241)</f>
        <v>0</v>
      </c>
      <c r="L241" s="45">
        <f>+G241-M241</f>
        <v>0</v>
      </c>
      <c r="M241" s="11">
        <f>+G241</f>
        <v>15900000</v>
      </c>
      <c r="N241" s="129" t="s">
        <v>2627</v>
      </c>
      <c r="O241" s="11">
        <v>0</v>
      </c>
      <c r="P241" s="109" t="s">
        <v>1945</v>
      </c>
    </row>
    <row r="242" spans="2:16" ht="171.6" x14ac:dyDescent="0.3">
      <c r="B242" s="88" t="s">
        <v>323</v>
      </c>
      <c r="C242" s="89" t="s">
        <v>3053</v>
      </c>
      <c r="D242" s="88" t="s">
        <v>3201</v>
      </c>
      <c r="E242" s="88" t="s">
        <v>2160</v>
      </c>
      <c r="F242" s="88" t="s">
        <v>3202</v>
      </c>
      <c r="G242" s="11">
        <v>7293300</v>
      </c>
      <c r="H242" s="74" t="s">
        <v>3056</v>
      </c>
      <c r="I242" s="127">
        <v>45827</v>
      </c>
      <c r="J242" s="127">
        <v>45900</v>
      </c>
      <c r="K242" s="44">
        <f>+L242/(O242+G242)</f>
        <v>0</v>
      </c>
      <c r="L242" s="45">
        <f>+G242-M242</f>
        <v>0</v>
      </c>
      <c r="M242" s="11">
        <f>+G242</f>
        <v>7293300</v>
      </c>
      <c r="N242" s="129" t="s">
        <v>2627</v>
      </c>
      <c r="O242" s="11">
        <v>0</v>
      </c>
      <c r="P242" s="109" t="s">
        <v>1899</v>
      </c>
    </row>
    <row r="243" spans="2:16" ht="171.6" x14ac:dyDescent="0.3">
      <c r="B243" s="88" t="s">
        <v>323</v>
      </c>
      <c r="C243" s="89" t="s">
        <v>2921</v>
      </c>
      <c r="D243" s="88" t="s">
        <v>3203</v>
      </c>
      <c r="E243" s="88" t="s">
        <v>2160</v>
      </c>
      <c r="F243" s="88" t="s">
        <v>3204</v>
      </c>
      <c r="G243" s="11">
        <v>10200000</v>
      </c>
      <c r="H243" s="74" t="s">
        <v>2924</v>
      </c>
      <c r="I243" s="127">
        <v>45827</v>
      </c>
      <c r="J243" s="127">
        <v>45900</v>
      </c>
      <c r="K243" s="44">
        <f>+L243/(O243+G243)</f>
        <v>0</v>
      </c>
      <c r="L243" s="45">
        <f>+G243-M243</f>
        <v>0</v>
      </c>
      <c r="M243" s="11">
        <f>+G243</f>
        <v>10200000</v>
      </c>
      <c r="N243" s="129" t="s">
        <v>2627</v>
      </c>
      <c r="O243" s="11">
        <v>0</v>
      </c>
      <c r="P243" s="109" t="s">
        <v>1899</v>
      </c>
    </row>
    <row r="244" spans="2:16" ht="171.6" x14ac:dyDescent="0.3">
      <c r="B244" s="88" t="s">
        <v>323</v>
      </c>
      <c r="C244" s="89" t="s">
        <v>2921</v>
      </c>
      <c r="D244" s="88" t="s">
        <v>3205</v>
      </c>
      <c r="E244" s="88" t="s">
        <v>2160</v>
      </c>
      <c r="F244" s="88" t="s">
        <v>3206</v>
      </c>
      <c r="G244" s="11">
        <v>10200000</v>
      </c>
      <c r="H244" s="74" t="s">
        <v>2927</v>
      </c>
      <c r="I244" s="127">
        <v>45827</v>
      </c>
      <c r="J244" s="127">
        <v>45900</v>
      </c>
      <c r="K244" s="44">
        <f>+L244/(O244+G244)</f>
        <v>0</v>
      </c>
      <c r="L244" s="45">
        <f>+G244-M244</f>
        <v>0</v>
      </c>
      <c r="M244" s="11">
        <f>+G244</f>
        <v>10200000</v>
      </c>
      <c r="N244" s="129" t="s">
        <v>2627</v>
      </c>
      <c r="O244" s="11">
        <v>0</v>
      </c>
      <c r="P244" s="109" t="s">
        <v>1899</v>
      </c>
    </row>
    <row r="245" spans="2:16" ht="171.6" x14ac:dyDescent="0.3">
      <c r="B245" s="88" t="s">
        <v>323</v>
      </c>
      <c r="C245" s="89" t="s">
        <v>3057</v>
      </c>
      <c r="D245" s="88" t="s">
        <v>3207</v>
      </c>
      <c r="E245" s="88" t="s">
        <v>2160</v>
      </c>
      <c r="F245" s="88" t="s">
        <v>3208</v>
      </c>
      <c r="G245" s="11">
        <v>8550000</v>
      </c>
      <c r="H245" s="74" t="s">
        <v>3119</v>
      </c>
      <c r="I245" s="127">
        <v>45827</v>
      </c>
      <c r="J245" s="127">
        <v>45900</v>
      </c>
      <c r="K245" s="44">
        <f>+L245/(O245+G245)</f>
        <v>0</v>
      </c>
      <c r="L245" s="45">
        <f>+G245-M245</f>
        <v>0</v>
      </c>
      <c r="M245" s="11">
        <f>+G245</f>
        <v>8550000</v>
      </c>
      <c r="N245" s="129" t="s">
        <v>2627</v>
      </c>
      <c r="O245" s="11">
        <v>0</v>
      </c>
      <c r="P245" s="109" t="s">
        <v>1899</v>
      </c>
    </row>
    <row r="246" spans="2:16" ht="171.6" x14ac:dyDescent="0.3">
      <c r="B246" s="52" t="s">
        <v>323</v>
      </c>
      <c r="C246" s="66" t="s">
        <v>4146</v>
      </c>
      <c r="D246" s="52" t="s">
        <v>4147</v>
      </c>
      <c r="E246" s="52" t="s">
        <v>4148</v>
      </c>
      <c r="F246" s="52" t="s">
        <v>4149</v>
      </c>
      <c r="G246" s="67">
        <v>9729467171</v>
      </c>
      <c r="H246" s="68" t="s">
        <v>4150</v>
      </c>
      <c r="I246" s="69">
        <v>44416</v>
      </c>
      <c r="J246" s="69">
        <v>45716</v>
      </c>
      <c r="K246" s="70">
        <v>0.99987889766560623</v>
      </c>
      <c r="L246" s="71">
        <v>25376612949.720001</v>
      </c>
      <c r="M246" s="67">
        <v>3073539.2799987793</v>
      </c>
      <c r="N246" s="52">
        <v>8</v>
      </c>
      <c r="O246" s="72">
        <v>15650219318</v>
      </c>
      <c r="P246" s="109" t="s">
        <v>1899</v>
      </c>
    </row>
    <row r="247" spans="2:16" ht="171.6" x14ac:dyDescent="0.3">
      <c r="B247" s="52" t="s">
        <v>323</v>
      </c>
      <c r="C247" s="66" t="s">
        <v>4192</v>
      </c>
      <c r="D247" s="52" t="s">
        <v>4193</v>
      </c>
      <c r="E247" s="52" t="s">
        <v>4009</v>
      </c>
      <c r="F247" s="52" t="s">
        <v>4194</v>
      </c>
      <c r="G247" s="67">
        <v>219283337</v>
      </c>
      <c r="H247" s="68" t="s">
        <v>4195</v>
      </c>
      <c r="I247" s="69">
        <v>45201</v>
      </c>
      <c r="J247" s="69">
        <v>45748</v>
      </c>
      <c r="K247" s="70">
        <v>1</v>
      </c>
      <c r="L247" s="71">
        <v>219283337</v>
      </c>
      <c r="M247" s="67">
        <v>0</v>
      </c>
      <c r="N247" s="52"/>
      <c r="O247" s="72">
        <v>0</v>
      </c>
      <c r="P247" s="109" t="s">
        <v>1899</v>
      </c>
    </row>
    <row r="248" spans="2:16" ht="171.6" x14ac:dyDescent="0.3">
      <c r="B248" s="52" t="s">
        <v>323</v>
      </c>
      <c r="C248" s="66" t="s">
        <v>4213</v>
      </c>
      <c r="D248" s="52" t="s">
        <v>4214</v>
      </c>
      <c r="E248" s="52" t="s">
        <v>4009</v>
      </c>
      <c r="F248" s="52" t="s">
        <v>4215</v>
      </c>
      <c r="G248" s="67">
        <v>3981820366</v>
      </c>
      <c r="H248" s="68" t="s">
        <v>4216</v>
      </c>
      <c r="I248" s="69">
        <v>45553</v>
      </c>
      <c r="J248" s="69">
        <v>45930</v>
      </c>
      <c r="K248" s="70">
        <v>0.47403386403795394</v>
      </c>
      <c r="L248" s="71">
        <v>1887517694</v>
      </c>
      <c r="M248" s="67">
        <v>2094302672</v>
      </c>
      <c r="N248" s="52">
        <v>2</v>
      </c>
      <c r="O248" s="72">
        <v>0</v>
      </c>
      <c r="P248" s="109" t="s">
        <v>1899</v>
      </c>
    </row>
    <row r="249" spans="2:16" ht="171.6" x14ac:dyDescent="0.3">
      <c r="B249" s="52" t="s">
        <v>323</v>
      </c>
      <c r="C249" s="66" t="s">
        <v>4279</v>
      </c>
      <c r="D249" s="52" t="s">
        <v>4280</v>
      </c>
      <c r="E249" s="52" t="s">
        <v>332</v>
      </c>
      <c r="F249" s="52" t="s">
        <v>4281</v>
      </c>
      <c r="G249" s="67">
        <v>2563087505</v>
      </c>
      <c r="H249" s="68" t="s">
        <v>4282</v>
      </c>
      <c r="I249" s="69">
        <v>45714</v>
      </c>
      <c r="J249" s="69">
        <v>45802</v>
      </c>
      <c r="K249" s="70">
        <v>0.7</v>
      </c>
      <c r="L249" s="71">
        <v>1794161254</v>
      </c>
      <c r="M249" s="67"/>
      <c r="N249" s="52">
        <v>1</v>
      </c>
      <c r="O249" s="72"/>
      <c r="P249" s="109" t="s">
        <v>1899</v>
      </c>
    </row>
    <row r="250" spans="2:16" ht="171.6" x14ac:dyDescent="0.3">
      <c r="B250" s="52" t="s">
        <v>323</v>
      </c>
      <c r="C250" s="66" t="s">
        <v>4295</v>
      </c>
      <c r="D250" s="52" t="s">
        <v>4296</v>
      </c>
      <c r="E250" s="52" t="s">
        <v>332</v>
      </c>
      <c r="F250" s="52" t="s">
        <v>4297</v>
      </c>
      <c r="G250" s="67">
        <v>2348815656</v>
      </c>
      <c r="H250" s="68" t="s">
        <v>4298</v>
      </c>
      <c r="I250" s="69">
        <v>45723</v>
      </c>
      <c r="J250" s="69">
        <v>45875</v>
      </c>
      <c r="K250" s="70"/>
      <c r="L250" s="71"/>
      <c r="M250" s="67"/>
      <c r="N250" s="52"/>
      <c r="O250" s="72"/>
      <c r="P250" s="109" t="s">
        <v>1899</v>
      </c>
    </row>
    <row r="251" spans="2:16" ht="171.6" x14ac:dyDescent="0.3">
      <c r="B251" s="52" t="s">
        <v>323</v>
      </c>
      <c r="C251" s="66" t="s">
        <v>4322</v>
      </c>
      <c r="D251" s="52" t="s">
        <v>4323</v>
      </c>
      <c r="E251" s="52" t="s">
        <v>332</v>
      </c>
      <c r="F251" s="52" t="s">
        <v>4324</v>
      </c>
      <c r="G251" s="67">
        <v>8092000</v>
      </c>
      <c r="H251" s="68" t="s">
        <v>3225</v>
      </c>
      <c r="I251" s="69">
        <v>45782</v>
      </c>
      <c r="J251" s="69">
        <v>45902</v>
      </c>
      <c r="K251" s="70"/>
      <c r="L251" s="71"/>
      <c r="M251" s="67"/>
      <c r="N251" s="52"/>
      <c r="O251" s="72"/>
      <c r="P251" s="109" t="s">
        <v>1899</v>
      </c>
    </row>
    <row r="252" spans="2:16" ht="171.6" x14ac:dyDescent="0.3">
      <c r="B252" s="52" t="s">
        <v>323</v>
      </c>
      <c r="C252" s="66" t="s">
        <v>4333</v>
      </c>
      <c r="D252" s="52" t="s">
        <v>4334</v>
      </c>
      <c r="E252" s="52" t="s">
        <v>332</v>
      </c>
      <c r="F252" s="52" t="s">
        <v>4335</v>
      </c>
      <c r="G252" s="67">
        <v>2499999730</v>
      </c>
      <c r="H252" s="68" t="s">
        <v>2177</v>
      </c>
      <c r="I252" s="69">
        <v>45797</v>
      </c>
      <c r="J252" s="69">
        <v>45949</v>
      </c>
      <c r="K252" s="70"/>
      <c r="L252" s="71"/>
      <c r="M252" s="67"/>
      <c r="N252" s="52"/>
      <c r="O252" s="72"/>
      <c r="P252" s="109" t="s">
        <v>1899</v>
      </c>
    </row>
    <row r="253" spans="2:16" ht="171.6" x14ac:dyDescent="0.3">
      <c r="B253" s="52" t="s">
        <v>323</v>
      </c>
      <c r="C253" s="66" t="s">
        <v>4336</v>
      </c>
      <c r="D253" s="52" t="s">
        <v>4337</v>
      </c>
      <c r="E253" s="52" t="s">
        <v>332</v>
      </c>
      <c r="F253" s="52" t="s">
        <v>4338</v>
      </c>
      <c r="G253" s="67">
        <v>190600000</v>
      </c>
      <c r="H253" s="68" t="s">
        <v>4339</v>
      </c>
      <c r="I253" s="69">
        <v>45800</v>
      </c>
      <c r="J253" s="69">
        <v>45845</v>
      </c>
      <c r="K253" s="70"/>
      <c r="L253" s="71"/>
      <c r="M253" s="67"/>
      <c r="N253" s="52"/>
      <c r="O253" s="72"/>
      <c r="P253" s="109" t="s">
        <v>1932</v>
      </c>
    </row>
    <row r="254" spans="2:16" ht="171.6" x14ac:dyDescent="0.3">
      <c r="B254" s="52" t="s">
        <v>323</v>
      </c>
      <c r="C254" s="66" t="s">
        <v>4356</v>
      </c>
      <c r="D254" s="52" t="s">
        <v>4357</v>
      </c>
      <c r="E254" s="52" t="s">
        <v>332</v>
      </c>
      <c r="F254" s="52" t="s">
        <v>4358</v>
      </c>
      <c r="G254" s="67">
        <v>20695423</v>
      </c>
      <c r="H254" s="68" t="s">
        <v>4359</v>
      </c>
      <c r="I254" s="69">
        <v>45819</v>
      </c>
      <c r="J254" s="69">
        <v>45849</v>
      </c>
      <c r="K254" s="70"/>
      <c r="L254" s="71"/>
      <c r="M254" s="67"/>
      <c r="N254" s="52"/>
      <c r="O254" s="72"/>
      <c r="P254" s="109" t="s">
        <v>1899</v>
      </c>
    </row>
    <row r="255" spans="2:16" ht="171.6" x14ac:dyDescent="0.3">
      <c r="B255" s="52" t="s">
        <v>323</v>
      </c>
      <c r="C255" s="66" t="s">
        <v>4361</v>
      </c>
      <c r="D255" s="52" t="s">
        <v>4362</v>
      </c>
      <c r="E255" s="52" t="s">
        <v>4009</v>
      </c>
      <c r="F255" s="52" t="s">
        <v>4363</v>
      </c>
      <c r="G255" s="67">
        <v>498750493</v>
      </c>
      <c r="H255" s="68" t="s">
        <v>4364</v>
      </c>
      <c r="I255" s="69">
        <v>45834</v>
      </c>
      <c r="J255" s="69">
        <v>45879</v>
      </c>
      <c r="K255" s="70"/>
      <c r="L255" s="71"/>
      <c r="M255" s="67"/>
      <c r="N255" s="52"/>
      <c r="O255" s="72"/>
      <c r="P255" s="109" t="s">
        <v>1899</v>
      </c>
    </row>
    <row r="256" spans="2:16" ht="171.6" x14ac:dyDescent="0.3">
      <c r="B256" s="52" t="s">
        <v>323</v>
      </c>
      <c r="C256" s="66" t="s">
        <v>4370</v>
      </c>
      <c r="D256" s="52" t="s">
        <v>4373</v>
      </c>
      <c r="E256" s="52" t="s">
        <v>332</v>
      </c>
      <c r="F256" s="52" t="s">
        <v>4374</v>
      </c>
      <c r="G256" s="67">
        <v>27815792</v>
      </c>
      <c r="H256" s="68" t="s">
        <v>4375</v>
      </c>
      <c r="I256" s="69">
        <v>45835</v>
      </c>
      <c r="J256" s="69">
        <v>45895</v>
      </c>
      <c r="K256" s="70"/>
      <c r="L256" s="71"/>
      <c r="M256" s="67"/>
      <c r="N256" s="52"/>
      <c r="O256" s="72"/>
      <c r="P256" s="109" t="s">
        <v>1958</v>
      </c>
    </row>
    <row r="257" spans="2:16" ht="132" x14ac:dyDescent="0.3">
      <c r="B257" s="52" t="s">
        <v>323</v>
      </c>
      <c r="C257" s="66" t="s">
        <v>4377</v>
      </c>
      <c r="D257" s="52" t="s">
        <v>4378</v>
      </c>
      <c r="E257" s="52" t="s">
        <v>4009</v>
      </c>
      <c r="F257" s="52" t="s">
        <v>4379</v>
      </c>
      <c r="G257" s="67">
        <v>713705179</v>
      </c>
      <c r="H257" s="68" t="s">
        <v>4380</v>
      </c>
      <c r="I257" s="69">
        <v>45834</v>
      </c>
      <c r="J257" s="69">
        <v>45894</v>
      </c>
      <c r="K257" s="70"/>
      <c r="L257" s="71"/>
      <c r="M257" s="67"/>
      <c r="N257" s="52"/>
      <c r="O257" s="72"/>
      <c r="P257" s="109" t="s">
        <v>1932</v>
      </c>
    </row>
    <row r="258" spans="2:16" ht="171.6" x14ac:dyDescent="0.3">
      <c r="B258" s="52" t="s">
        <v>323</v>
      </c>
      <c r="C258" s="66" t="s">
        <v>4392</v>
      </c>
      <c r="D258" s="52" t="s">
        <v>4393</v>
      </c>
      <c r="E258" s="52" t="s">
        <v>2160</v>
      </c>
      <c r="F258" s="52" t="s">
        <v>4394</v>
      </c>
      <c r="G258" s="67">
        <v>35116900</v>
      </c>
      <c r="H258" s="68" t="s">
        <v>3368</v>
      </c>
      <c r="I258" s="69">
        <v>45816</v>
      </c>
      <c r="J258" s="69">
        <v>45904</v>
      </c>
      <c r="K258" s="70"/>
      <c r="L258" s="71"/>
      <c r="M258" s="67">
        <v>35116900</v>
      </c>
      <c r="N258" s="52"/>
      <c r="O258" s="72"/>
      <c r="P258" s="109" t="s">
        <v>1958</v>
      </c>
    </row>
    <row r="259" spans="2:16" ht="171.6" x14ac:dyDescent="0.3">
      <c r="B259" s="52" t="s">
        <v>323</v>
      </c>
      <c r="C259" s="66" t="s">
        <v>4395</v>
      </c>
      <c r="D259" s="52" t="s">
        <v>4396</v>
      </c>
      <c r="E259" s="52" t="s">
        <v>4009</v>
      </c>
      <c r="F259" s="52" t="s">
        <v>4397</v>
      </c>
      <c r="G259" s="67">
        <v>358700000</v>
      </c>
      <c r="H259" s="68" t="s">
        <v>4398</v>
      </c>
      <c r="I259" s="69">
        <v>45835</v>
      </c>
      <c r="J259" s="69">
        <v>45894</v>
      </c>
      <c r="K259" s="70"/>
      <c r="L259" s="71"/>
      <c r="M259" s="67">
        <v>358700000</v>
      </c>
      <c r="N259" s="52"/>
      <c r="O259" s="72"/>
      <c r="P259" s="109" t="s">
        <v>1894</v>
      </c>
    </row>
    <row r="260" spans="2:16" ht="171.6" x14ac:dyDescent="0.3">
      <c r="B260" s="25" t="s">
        <v>321</v>
      </c>
      <c r="C260" s="73" t="s">
        <v>3506</v>
      </c>
      <c r="D260" s="25" t="s">
        <v>3507</v>
      </c>
      <c r="E260" s="105" t="s">
        <v>2160</v>
      </c>
      <c r="F260" s="25" t="s">
        <v>3507</v>
      </c>
      <c r="G260" s="60">
        <v>2200000</v>
      </c>
      <c r="H260" s="25" t="s">
        <v>3508</v>
      </c>
      <c r="I260" s="61">
        <v>45671</v>
      </c>
      <c r="J260" s="61">
        <v>46022</v>
      </c>
      <c r="K260" s="28"/>
      <c r="L260" s="142">
        <v>0</v>
      </c>
      <c r="M260" s="142">
        <v>0</v>
      </c>
      <c r="N260" s="25">
        <v>0</v>
      </c>
      <c r="O260" s="142">
        <v>0</v>
      </c>
      <c r="P260" s="109" t="s">
        <v>1932</v>
      </c>
    </row>
    <row r="261" spans="2:16" ht="171.6" x14ac:dyDescent="0.3">
      <c r="B261" s="25" t="s">
        <v>321</v>
      </c>
      <c r="C261" s="73" t="s">
        <v>3510</v>
      </c>
      <c r="D261" s="25" t="s">
        <v>3511</v>
      </c>
      <c r="E261" s="105" t="s">
        <v>2160</v>
      </c>
      <c r="F261" s="25" t="s">
        <v>3511</v>
      </c>
      <c r="G261" s="60">
        <v>8716935592</v>
      </c>
      <c r="H261" s="25" t="s">
        <v>3512</v>
      </c>
      <c r="I261" s="61">
        <v>45695</v>
      </c>
      <c r="J261" s="61">
        <v>46022</v>
      </c>
      <c r="K261" s="28"/>
      <c r="L261" s="142">
        <v>0</v>
      </c>
      <c r="M261" s="142">
        <v>0</v>
      </c>
      <c r="N261" s="25">
        <v>0</v>
      </c>
      <c r="O261" s="142">
        <v>0</v>
      </c>
      <c r="P261" s="109" t="s">
        <v>1932</v>
      </c>
    </row>
    <row r="262" spans="2:16" ht="171.6" x14ac:dyDescent="0.3">
      <c r="B262" s="25" t="s">
        <v>321</v>
      </c>
      <c r="C262" s="73" t="s">
        <v>3540</v>
      </c>
      <c r="D262" s="25" t="s">
        <v>3541</v>
      </c>
      <c r="E262" s="105" t="s">
        <v>2160</v>
      </c>
      <c r="F262" s="25" t="s">
        <v>3541</v>
      </c>
      <c r="G262" s="60">
        <v>22159380</v>
      </c>
      <c r="H262" s="25" t="s">
        <v>3542</v>
      </c>
      <c r="I262" s="61">
        <v>45754</v>
      </c>
      <c r="J262" s="61">
        <v>46112</v>
      </c>
      <c r="K262" s="28"/>
      <c r="L262" s="142">
        <v>0</v>
      </c>
      <c r="M262" s="142">
        <v>0</v>
      </c>
      <c r="N262" s="25">
        <v>0</v>
      </c>
      <c r="O262" s="142">
        <v>0</v>
      </c>
      <c r="P262" s="109" t="s">
        <v>1894</v>
      </c>
    </row>
    <row r="263" spans="2:16" ht="171.6" x14ac:dyDescent="0.3">
      <c r="B263" s="25" t="s">
        <v>321</v>
      </c>
      <c r="C263" s="73" t="s">
        <v>3587</v>
      </c>
      <c r="D263" s="25" t="s">
        <v>3588</v>
      </c>
      <c r="E263" s="105" t="s">
        <v>2160</v>
      </c>
      <c r="F263" s="25" t="s">
        <v>3589</v>
      </c>
      <c r="G263" s="60">
        <v>65450000</v>
      </c>
      <c r="H263" s="25" t="s">
        <v>3590</v>
      </c>
      <c r="I263" s="61">
        <v>45748</v>
      </c>
      <c r="J263" s="61">
        <v>45777</v>
      </c>
      <c r="K263" s="62"/>
      <c r="L263" s="50">
        <v>65450000</v>
      </c>
      <c r="M263" s="64"/>
      <c r="N263" s="25">
        <v>0</v>
      </c>
      <c r="O263" s="142">
        <v>0</v>
      </c>
      <c r="P263" s="109" t="s">
        <v>1899</v>
      </c>
    </row>
    <row r="264" spans="2:16" ht="171.6" x14ac:dyDescent="0.3">
      <c r="B264" s="25" t="s">
        <v>321</v>
      </c>
      <c r="C264" s="73" t="s">
        <v>3540</v>
      </c>
      <c r="D264" s="25" t="s">
        <v>3541</v>
      </c>
      <c r="E264" s="105" t="s">
        <v>2160</v>
      </c>
      <c r="F264" s="25" t="s">
        <v>3541</v>
      </c>
      <c r="G264" s="60">
        <v>22159380</v>
      </c>
      <c r="H264" s="25" t="s">
        <v>3542</v>
      </c>
      <c r="I264" s="61">
        <v>45754</v>
      </c>
      <c r="J264" s="61">
        <v>46112</v>
      </c>
      <c r="K264" s="62"/>
      <c r="L264" s="50">
        <v>22159380</v>
      </c>
      <c r="M264" s="64"/>
      <c r="N264" s="25">
        <v>0</v>
      </c>
      <c r="O264" s="142">
        <v>0</v>
      </c>
      <c r="P264" s="109" t="s">
        <v>1894</v>
      </c>
    </row>
    <row r="265" spans="2:16" ht="171.6" x14ac:dyDescent="0.3">
      <c r="B265" s="25" t="s">
        <v>321</v>
      </c>
      <c r="C265" s="73" t="s">
        <v>3592</v>
      </c>
      <c r="D265" s="25" t="s">
        <v>3593</v>
      </c>
      <c r="E265" s="105" t="s">
        <v>2160</v>
      </c>
      <c r="F265" s="25" t="s">
        <v>3594</v>
      </c>
      <c r="G265" s="60">
        <v>108880885</v>
      </c>
      <c r="H265" s="25" t="s">
        <v>3595</v>
      </c>
      <c r="I265" s="61">
        <v>45799</v>
      </c>
      <c r="J265" s="61">
        <v>46006</v>
      </c>
      <c r="K265" s="62"/>
      <c r="L265" s="23"/>
      <c r="M265" s="58">
        <v>108880885</v>
      </c>
      <c r="N265" s="25">
        <v>0</v>
      </c>
      <c r="O265" s="142">
        <v>0</v>
      </c>
      <c r="P265" s="109" t="s">
        <v>1932</v>
      </c>
    </row>
    <row r="266" spans="2:16" ht="171.6" x14ac:dyDescent="0.3">
      <c r="B266" s="25" t="s">
        <v>321</v>
      </c>
      <c r="C266" s="73" t="s">
        <v>3596</v>
      </c>
      <c r="D266" s="25" t="s">
        <v>3597</v>
      </c>
      <c r="E266" s="105" t="s">
        <v>2160</v>
      </c>
      <c r="F266" s="25" t="s">
        <v>3598</v>
      </c>
      <c r="G266" s="60">
        <v>72290120</v>
      </c>
      <c r="H266" s="25" t="s">
        <v>3599</v>
      </c>
      <c r="I266" s="61">
        <v>45820</v>
      </c>
      <c r="J266" s="61">
        <v>45939</v>
      </c>
      <c r="K266" s="51"/>
      <c r="L266" s="23"/>
      <c r="M266" s="59">
        <v>72290120</v>
      </c>
      <c r="N266" s="25">
        <v>0</v>
      </c>
      <c r="O266" s="142">
        <v>0</v>
      </c>
      <c r="P266" s="109" t="s">
        <v>1932</v>
      </c>
    </row>
    <row r="267" spans="2:16" ht="171.6" x14ac:dyDescent="0.3">
      <c r="B267" s="52" t="s">
        <v>321</v>
      </c>
      <c r="C267" s="66" t="s">
        <v>4152</v>
      </c>
      <c r="D267" s="52" t="s">
        <v>4153</v>
      </c>
      <c r="E267" s="52" t="s">
        <v>4148</v>
      </c>
      <c r="F267" s="52" t="s">
        <v>4154</v>
      </c>
      <c r="G267" s="67">
        <v>0</v>
      </c>
      <c r="H267" s="68" t="s">
        <v>4155</v>
      </c>
      <c r="I267" s="69">
        <v>44438</v>
      </c>
      <c r="J267" s="69">
        <v>45899</v>
      </c>
      <c r="K267" s="70" t="s">
        <v>454</v>
      </c>
      <c r="L267" s="71" t="s">
        <v>454</v>
      </c>
      <c r="M267" s="67" t="s">
        <v>454</v>
      </c>
      <c r="N267" s="52">
        <v>3</v>
      </c>
      <c r="O267" s="72">
        <v>0</v>
      </c>
      <c r="P267" s="109" t="s">
        <v>1899</v>
      </c>
    </row>
    <row r="268" spans="2:16" ht="171.6" x14ac:dyDescent="0.3">
      <c r="B268" s="52" t="s">
        <v>321</v>
      </c>
      <c r="C268" s="66" t="s">
        <v>4164</v>
      </c>
      <c r="D268" s="52" t="s">
        <v>4165</v>
      </c>
      <c r="E268" s="52" t="s">
        <v>332</v>
      </c>
      <c r="F268" s="52" t="s">
        <v>4166</v>
      </c>
      <c r="G268" s="67">
        <v>2179723771</v>
      </c>
      <c r="H268" s="68" t="s">
        <v>4167</v>
      </c>
      <c r="I268" s="69">
        <v>45288</v>
      </c>
      <c r="J268" s="69">
        <v>45992</v>
      </c>
      <c r="K268" s="70">
        <v>0.4513163795607727</v>
      </c>
      <c r="L268" s="71">
        <v>1224454783</v>
      </c>
      <c r="M268" s="67">
        <v>1488619323</v>
      </c>
      <c r="N268" s="52">
        <v>2</v>
      </c>
      <c r="O268" s="72">
        <v>533350335</v>
      </c>
      <c r="P268" s="109" t="s">
        <v>1945</v>
      </c>
    </row>
    <row r="269" spans="2:16" ht="171.6" x14ac:dyDescent="0.3">
      <c r="B269" s="52" t="s">
        <v>321</v>
      </c>
      <c r="C269" s="66" t="s">
        <v>4169</v>
      </c>
      <c r="D269" s="52" t="s">
        <v>4170</v>
      </c>
      <c r="E269" s="52" t="s">
        <v>4148</v>
      </c>
      <c r="F269" s="52" t="s">
        <v>4171</v>
      </c>
      <c r="G269" s="67">
        <v>5440034130</v>
      </c>
      <c r="H269" s="68" t="s">
        <v>4172</v>
      </c>
      <c r="I269" s="69">
        <v>45247</v>
      </c>
      <c r="J269" s="69">
        <v>45722</v>
      </c>
      <c r="K269" s="70">
        <v>0.5510823901604458</v>
      </c>
      <c r="L269" s="71">
        <v>3421157095</v>
      </c>
      <c r="M269" s="67">
        <v>2786885281</v>
      </c>
      <c r="N269" s="52">
        <v>3</v>
      </c>
      <c r="O269" s="72">
        <v>768034130</v>
      </c>
      <c r="P269" s="109" t="s">
        <v>1932</v>
      </c>
    </row>
    <row r="270" spans="2:16" ht="132" x14ac:dyDescent="0.3">
      <c r="B270" s="52" t="s">
        <v>321</v>
      </c>
      <c r="C270" s="66" t="s">
        <v>4173</v>
      </c>
      <c r="D270" s="52" t="s">
        <v>4174</v>
      </c>
      <c r="E270" s="52" t="s">
        <v>4148</v>
      </c>
      <c r="F270" s="52" t="s">
        <v>4175</v>
      </c>
      <c r="G270" s="67">
        <v>6169527817</v>
      </c>
      <c r="H270" s="68" t="s">
        <v>4176</v>
      </c>
      <c r="I270" s="69">
        <v>45247</v>
      </c>
      <c r="J270" s="69">
        <v>45932</v>
      </c>
      <c r="K270" s="70">
        <v>0.55111041993053711</v>
      </c>
      <c r="L270" s="71">
        <v>3400091066</v>
      </c>
      <c r="M270" s="67">
        <v>2769436751</v>
      </c>
      <c r="N270" s="52">
        <v>2</v>
      </c>
      <c r="O270" s="72">
        <v>0</v>
      </c>
      <c r="P270" s="109" t="s">
        <v>1958</v>
      </c>
    </row>
    <row r="271" spans="2:16" ht="66" x14ac:dyDescent="0.3">
      <c r="B271" s="52" t="s">
        <v>321</v>
      </c>
      <c r="C271" s="66" t="s">
        <v>4177</v>
      </c>
      <c r="D271" s="52" t="s">
        <v>4178</v>
      </c>
      <c r="E271" s="52" t="s">
        <v>332</v>
      </c>
      <c r="F271" s="52" t="s">
        <v>4179</v>
      </c>
      <c r="G271" s="67">
        <v>3459660318</v>
      </c>
      <c r="H271" s="68" t="s">
        <v>3572</v>
      </c>
      <c r="I271" s="69">
        <v>45264</v>
      </c>
      <c r="J271" s="69">
        <v>45736</v>
      </c>
      <c r="K271" s="70">
        <v>0.99999999942190854</v>
      </c>
      <c r="L271" s="71">
        <v>3459660316</v>
      </c>
      <c r="M271" s="67">
        <v>0</v>
      </c>
      <c r="N271" s="52"/>
      <c r="O271" s="72">
        <v>0</v>
      </c>
      <c r="P271" s="109" t="s">
        <v>1932</v>
      </c>
    </row>
    <row r="272" spans="2:16" ht="171.6" x14ac:dyDescent="0.3">
      <c r="B272" s="52" t="s">
        <v>321</v>
      </c>
      <c r="C272" s="66" t="s">
        <v>4197</v>
      </c>
      <c r="D272" s="52" t="s">
        <v>4198</v>
      </c>
      <c r="E272" s="52" t="s">
        <v>332</v>
      </c>
      <c r="F272" s="52" t="s">
        <v>4199</v>
      </c>
      <c r="G272" s="67">
        <v>2480728407</v>
      </c>
      <c r="H272" s="68" t="s">
        <v>3521</v>
      </c>
      <c r="I272" s="69">
        <v>45488</v>
      </c>
      <c r="J272" s="69">
        <v>45688</v>
      </c>
      <c r="K272" s="70">
        <v>0.99989100442062229</v>
      </c>
      <c r="L272" s="71">
        <v>2480458018.5700002</v>
      </c>
      <c r="M272" s="67">
        <v>0</v>
      </c>
      <c r="N272" s="52"/>
      <c r="O272" s="72">
        <v>0</v>
      </c>
      <c r="P272" s="109" t="s">
        <v>1958</v>
      </c>
    </row>
    <row r="273" spans="2:16" ht="79.2" x14ac:dyDescent="0.3">
      <c r="B273" s="52" t="s">
        <v>321</v>
      </c>
      <c r="C273" s="66" t="s">
        <v>4200</v>
      </c>
      <c r="D273" s="52" t="s">
        <v>4201</v>
      </c>
      <c r="E273" s="52" t="s">
        <v>332</v>
      </c>
      <c r="F273" s="52" t="s">
        <v>4202</v>
      </c>
      <c r="G273" s="67">
        <v>604520000</v>
      </c>
      <c r="H273" s="68" t="s">
        <v>4203</v>
      </c>
      <c r="I273" s="69">
        <v>45509</v>
      </c>
      <c r="J273" s="69">
        <v>45898</v>
      </c>
      <c r="K273" s="70">
        <v>0.1092436974789916</v>
      </c>
      <c r="L273" s="71">
        <v>66040000</v>
      </c>
      <c r="M273" s="67">
        <v>538480000</v>
      </c>
      <c r="N273" s="52">
        <v>1</v>
      </c>
      <c r="O273" s="72">
        <v>0</v>
      </c>
      <c r="P273" s="109" t="s">
        <v>1932</v>
      </c>
    </row>
    <row r="274" spans="2:16" ht="92.4" x14ac:dyDescent="0.3">
      <c r="B274" s="52" t="s">
        <v>321</v>
      </c>
      <c r="C274" s="66" t="s">
        <v>4204</v>
      </c>
      <c r="D274" s="52" t="s">
        <v>4205</v>
      </c>
      <c r="E274" s="52" t="s">
        <v>332</v>
      </c>
      <c r="F274" s="52" t="s">
        <v>4206</v>
      </c>
      <c r="G274" s="67">
        <v>58262400</v>
      </c>
      <c r="H274" s="68" t="s">
        <v>4207</v>
      </c>
      <c r="I274" s="69">
        <v>45490</v>
      </c>
      <c r="J274" s="69">
        <v>45785</v>
      </c>
      <c r="K274" s="70">
        <v>1</v>
      </c>
      <c r="L274" s="71">
        <v>88134970</v>
      </c>
      <c r="M274" s="67">
        <v>0</v>
      </c>
      <c r="N274" s="52">
        <v>1</v>
      </c>
      <c r="O274" s="72">
        <v>29872570</v>
      </c>
      <c r="P274" s="109" t="s">
        <v>1958</v>
      </c>
    </row>
    <row r="275" spans="2:16" ht="171.6" x14ac:dyDescent="0.3">
      <c r="B275" s="52" t="s">
        <v>321</v>
      </c>
      <c r="C275" s="66" t="s">
        <v>4208</v>
      </c>
      <c r="D275" s="52" t="s">
        <v>4209</v>
      </c>
      <c r="E275" s="52" t="s">
        <v>4009</v>
      </c>
      <c r="F275" s="52" t="s">
        <v>4210</v>
      </c>
      <c r="G275" s="67">
        <v>642022979</v>
      </c>
      <c r="H275" s="68" t="s">
        <v>4211</v>
      </c>
      <c r="I275" s="69">
        <v>45519</v>
      </c>
      <c r="J275" s="69">
        <v>45884</v>
      </c>
      <c r="K275" s="70">
        <v>0</v>
      </c>
      <c r="L275" s="71">
        <v>0</v>
      </c>
      <c r="M275" s="67">
        <v>642022979</v>
      </c>
      <c r="N275" s="52">
        <v>2</v>
      </c>
      <c r="O275" s="72">
        <v>0</v>
      </c>
      <c r="P275" s="109" t="s">
        <v>1932</v>
      </c>
    </row>
    <row r="276" spans="2:16" ht="132" x14ac:dyDescent="0.3">
      <c r="B276" s="52" t="s">
        <v>321</v>
      </c>
      <c r="C276" s="66" t="s">
        <v>4229</v>
      </c>
      <c r="D276" s="52" t="s">
        <v>4230</v>
      </c>
      <c r="E276" s="52" t="s">
        <v>4148</v>
      </c>
      <c r="F276" s="52" t="s">
        <v>4231</v>
      </c>
      <c r="G276" s="67">
        <v>29017233818</v>
      </c>
      <c r="H276" s="68" t="s">
        <v>4232</v>
      </c>
      <c r="I276" s="69">
        <v>45537</v>
      </c>
      <c r="J276" s="69">
        <v>45961</v>
      </c>
      <c r="K276" s="70">
        <v>0.267781265234319</v>
      </c>
      <c r="L276" s="71">
        <v>8761302944</v>
      </c>
      <c r="M276" s="67">
        <v>30518819618</v>
      </c>
      <c r="N276" s="52">
        <v>4</v>
      </c>
      <c r="O276" s="72">
        <v>3700898783</v>
      </c>
      <c r="P276" s="110" t="s">
        <v>1945</v>
      </c>
    </row>
    <row r="277" spans="2:16" ht="79.2" x14ac:dyDescent="0.3">
      <c r="B277" s="52" t="s">
        <v>321</v>
      </c>
      <c r="C277" s="66" t="s">
        <v>4229</v>
      </c>
      <c r="D277" s="52" t="s">
        <v>4230</v>
      </c>
      <c r="E277" s="52" t="s">
        <v>4148</v>
      </c>
      <c r="F277" s="52" t="s">
        <v>4234</v>
      </c>
      <c r="G277" s="67">
        <v>31286830814</v>
      </c>
      <c r="H277" s="68" t="s">
        <v>4235</v>
      </c>
      <c r="I277" s="69">
        <v>45534</v>
      </c>
      <c r="J277" s="69">
        <v>45900</v>
      </c>
      <c r="K277" s="70">
        <v>0.36175906617595477</v>
      </c>
      <c r="L277" s="71">
        <v>15946799834</v>
      </c>
      <c r="M277" s="67">
        <v>32659531334</v>
      </c>
      <c r="N277" s="52"/>
      <c r="O277" s="72">
        <v>12794441295</v>
      </c>
      <c r="P277" s="110" t="s">
        <v>1945</v>
      </c>
    </row>
    <row r="278" spans="2:16" ht="79.2" x14ac:dyDescent="0.3">
      <c r="B278" s="52" t="s">
        <v>321</v>
      </c>
      <c r="C278" s="66" t="s">
        <v>4229</v>
      </c>
      <c r="D278" s="52" t="s">
        <v>4230</v>
      </c>
      <c r="E278" s="52" t="s">
        <v>4148</v>
      </c>
      <c r="F278" s="52" t="s">
        <v>4236</v>
      </c>
      <c r="G278" s="67">
        <v>33005808410</v>
      </c>
      <c r="H278" s="68" t="s">
        <v>4232</v>
      </c>
      <c r="I278" s="69">
        <v>45537</v>
      </c>
      <c r="J278" s="69">
        <v>45961</v>
      </c>
      <c r="K278" s="70">
        <v>0.19771866455098239</v>
      </c>
      <c r="L278" s="71">
        <v>7217471150</v>
      </c>
      <c r="M278" s="67">
        <v>29286271005</v>
      </c>
      <c r="N278" s="52">
        <v>4</v>
      </c>
      <c r="O278" s="72">
        <v>3497933745</v>
      </c>
      <c r="P278" s="110" t="s">
        <v>1945</v>
      </c>
    </row>
    <row r="279" spans="2:16" ht="79.2" x14ac:dyDescent="0.3">
      <c r="B279" s="52" t="s">
        <v>321</v>
      </c>
      <c r="C279" s="66" t="s">
        <v>4237</v>
      </c>
      <c r="D279" s="52" t="s">
        <v>4238</v>
      </c>
      <c r="E279" s="52" t="s">
        <v>4009</v>
      </c>
      <c r="F279" s="52" t="s">
        <v>4239</v>
      </c>
      <c r="G279" s="67">
        <v>8512062122</v>
      </c>
      <c r="H279" s="68" t="s">
        <v>4240</v>
      </c>
      <c r="I279" s="69">
        <v>45593</v>
      </c>
      <c r="J279" s="69">
        <v>45808</v>
      </c>
      <c r="K279" s="70">
        <v>0.58231517615326911</v>
      </c>
      <c r="L279" s="71">
        <v>4956702954</v>
      </c>
      <c r="M279" s="67">
        <v>3555359168</v>
      </c>
      <c r="N279" s="52">
        <v>2</v>
      </c>
      <c r="O279" s="72">
        <v>0</v>
      </c>
      <c r="P279" s="88" t="s">
        <v>2191</v>
      </c>
    </row>
    <row r="280" spans="2:16" ht="79.2" x14ac:dyDescent="0.3">
      <c r="B280" s="52" t="s">
        <v>321</v>
      </c>
      <c r="C280" s="66" t="s">
        <v>4242</v>
      </c>
      <c r="D280" s="52" t="s">
        <v>4243</v>
      </c>
      <c r="E280" s="52" t="s">
        <v>332</v>
      </c>
      <c r="F280" s="52" t="s">
        <v>4244</v>
      </c>
      <c r="G280" s="67">
        <v>500000000</v>
      </c>
      <c r="H280" s="68" t="s">
        <v>4245</v>
      </c>
      <c r="I280" s="69">
        <v>45630</v>
      </c>
      <c r="J280" s="69">
        <v>45828</v>
      </c>
      <c r="K280" s="70">
        <v>1</v>
      </c>
      <c r="L280" s="71"/>
      <c r="M280" s="67">
        <v>500000000</v>
      </c>
      <c r="N280" s="52">
        <v>1</v>
      </c>
      <c r="O280" s="72">
        <v>0</v>
      </c>
      <c r="P280" s="88" t="s">
        <v>2196</v>
      </c>
    </row>
    <row r="281" spans="2:16" ht="171.6" x14ac:dyDescent="0.3">
      <c r="B281" s="52" t="s">
        <v>321</v>
      </c>
      <c r="C281" s="66" t="s">
        <v>4247</v>
      </c>
      <c r="D281" s="52" t="s">
        <v>4248</v>
      </c>
      <c r="E281" s="52" t="s">
        <v>332</v>
      </c>
      <c r="F281" s="52" t="s">
        <v>4249</v>
      </c>
      <c r="G281" s="67">
        <v>284554073</v>
      </c>
      <c r="H281" s="68" t="s">
        <v>3239</v>
      </c>
      <c r="I281" s="69">
        <v>45631</v>
      </c>
      <c r="J281" s="69">
        <v>45677</v>
      </c>
      <c r="K281" s="70">
        <v>1</v>
      </c>
      <c r="L281" s="71">
        <v>284554073</v>
      </c>
      <c r="M281" s="67"/>
      <c r="N281" s="52"/>
      <c r="O281" s="72">
        <v>0</v>
      </c>
      <c r="P281" s="88" t="s">
        <v>2191</v>
      </c>
    </row>
    <row r="282" spans="2:16" ht="92.4" x14ac:dyDescent="0.3">
      <c r="B282" s="52" t="s">
        <v>321</v>
      </c>
      <c r="C282" s="66" t="s">
        <v>4251</v>
      </c>
      <c r="D282" s="52" t="s">
        <v>4252</v>
      </c>
      <c r="E282" s="52" t="s">
        <v>332</v>
      </c>
      <c r="F282" s="52" t="s">
        <v>4253</v>
      </c>
      <c r="G282" s="67">
        <v>184999304</v>
      </c>
      <c r="H282" s="68" t="s">
        <v>4254</v>
      </c>
      <c r="I282" s="69">
        <v>45644</v>
      </c>
      <c r="J282" s="69">
        <v>45734</v>
      </c>
      <c r="K282" s="70">
        <v>0.9042016720235877</v>
      </c>
      <c r="L282" s="71">
        <v>167276680</v>
      </c>
      <c r="M282" s="67">
        <v>17722624</v>
      </c>
      <c r="N282" s="52">
        <v>1</v>
      </c>
      <c r="O282" s="72">
        <v>0</v>
      </c>
      <c r="P282" s="88" t="s">
        <v>2205</v>
      </c>
    </row>
    <row r="283" spans="2:16" ht="171.6" x14ac:dyDescent="0.3">
      <c r="B283" s="52" t="s">
        <v>321</v>
      </c>
      <c r="C283" s="66" t="s">
        <v>4255</v>
      </c>
      <c r="D283" s="52" t="s">
        <v>4256</v>
      </c>
      <c r="E283" s="52" t="s">
        <v>332</v>
      </c>
      <c r="F283" s="52" t="s">
        <v>4257</v>
      </c>
      <c r="G283" s="67">
        <v>532529939</v>
      </c>
      <c r="H283" s="68" t="s">
        <v>4258</v>
      </c>
      <c r="I283" s="69">
        <v>45652</v>
      </c>
      <c r="J283" s="69">
        <v>45761</v>
      </c>
      <c r="K283" s="70">
        <v>1</v>
      </c>
      <c r="L283" s="71"/>
      <c r="M283" s="67">
        <v>532529939</v>
      </c>
      <c r="N283" s="52"/>
      <c r="O283" s="72">
        <v>0</v>
      </c>
      <c r="P283" s="88" t="s">
        <v>2191</v>
      </c>
    </row>
    <row r="284" spans="2:16" ht="171.6" x14ac:dyDescent="0.3">
      <c r="B284" s="52" t="s">
        <v>321</v>
      </c>
      <c r="C284" s="66" t="s">
        <v>4260</v>
      </c>
      <c r="D284" s="52" t="s">
        <v>4261</v>
      </c>
      <c r="E284" s="52" t="s">
        <v>4009</v>
      </c>
      <c r="F284" s="52" t="s">
        <v>4262</v>
      </c>
      <c r="G284" s="67">
        <v>2081199160</v>
      </c>
      <c r="H284" s="68" t="s">
        <v>4263</v>
      </c>
      <c r="I284" s="69">
        <v>45617</v>
      </c>
      <c r="J284" s="69">
        <v>46022</v>
      </c>
      <c r="K284" s="70">
        <v>0.25</v>
      </c>
      <c r="L284" s="71">
        <v>520299790</v>
      </c>
      <c r="M284" s="67">
        <v>1560899370</v>
      </c>
      <c r="N284" s="52">
        <v>1</v>
      </c>
      <c r="O284" s="72">
        <v>0</v>
      </c>
      <c r="P284" s="88" t="s">
        <v>2191</v>
      </c>
    </row>
    <row r="285" spans="2:16" ht="105.6" x14ac:dyDescent="0.3">
      <c r="B285" s="52" t="s">
        <v>321</v>
      </c>
      <c r="C285" s="66" t="s">
        <v>4265</v>
      </c>
      <c r="D285" s="52" t="s">
        <v>4266</v>
      </c>
      <c r="E285" s="52" t="s">
        <v>4148</v>
      </c>
      <c r="F285" s="52" t="s">
        <v>4267</v>
      </c>
      <c r="G285" s="67">
        <v>132398246394</v>
      </c>
      <c r="H285" s="68" t="s">
        <v>4268</v>
      </c>
      <c r="I285" s="69">
        <v>45653</v>
      </c>
      <c r="J285" s="69">
        <v>46568</v>
      </c>
      <c r="K285" s="70">
        <v>0.9399999999972809</v>
      </c>
      <c r="L285" s="71">
        <v>124454351610</v>
      </c>
      <c r="M285" s="67">
        <v>7943894784</v>
      </c>
      <c r="N285" s="52"/>
      <c r="O285" s="72">
        <v>0</v>
      </c>
      <c r="P285" s="88" t="s">
        <v>2191</v>
      </c>
    </row>
    <row r="286" spans="2:16" ht="171.6" x14ac:dyDescent="0.3">
      <c r="B286" s="52" t="s">
        <v>321</v>
      </c>
      <c r="C286" s="66" t="s">
        <v>4270</v>
      </c>
      <c r="D286" s="52" t="s">
        <v>4271</v>
      </c>
      <c r="E286" s="52" t="s">
        <v>332</v>
      </c>
      <c r="F286" s="52" t="s">
        <v>4272</v>
      </c>
      <c r="G286" s="67">
        <v>3168540402</v>
      </c>
      <c r="H286" s="68" t="s">
        <v>4273</v>
      </c>
      <c r="I286" s="69">
        <v>45650</v>
      </c>
      <c r="J286" s="69">
        <v>46387</v>
      </c>
      <c r="K286" s="70">
        <v>0.23487424983763866</v>
      </c>
      <c r="L286" s="71">
        <v>744208550</v>
      </c>
      <c r="M286" s="67"/>
      <c r="N286" s="52"/>
      <c r="O286" s="72">
        <v>0</v>
      </c>
      <c r="P286" s="88" t="s">
        <v>2191</v>
      </c>
    </row>
    <row r="287" spans="2:16" ht="171.6" x14ac:dyDescent="0.3">
      <c r="B287" s="52" t="s">
        <v>321</v>
      </c>
      <c r="C287" s="66" t="s">
        <v>4274</v>
      </c>
      <c r="D287" s="52" t="s">
        <v>4275</v>
      </c>
      <c r="E287" s="52" t="s">
        <v>4148</v>
      </c>
      <c r="F287" s="52" t="s">
        <v>4276</v>
      </c>
      <c r="G287" s="67">
        <v>22917146611</v>
      </c>
      <c r="H287" s="68" t="s">
        <v>4277</v>
      </c>
      <c r="I287" s="69">
        <v>45672</v>
      </c>
      <c r="J287" s="69">
        <v>46022</v>
      </c>
      <c r="K287" s="70"/>
      <c r="L287" s="71"/>
      <c r="M287" s="67">
        <v>22917146611</v>
      </c>
      <c r="N287" s="52"/>
      <c r="O287" s="72">
        <v>0</v>
      </c>
      <c r="P287" s="88" t="s">
        <v>2191</v>
      </c>
    </row>
    <row r="288" spans="2:16" ht="79.2" x14ac:dyDescent="0.3">
      <c r="B288" s="52" t="s">
        <v>321</v>
      </c>
      <c r="C288" s="66" t="s">
        <v>3514</v>
      </c>
      <c r="D288" s="52" t="s">
        <v>3515</v>
      </c>
      <c r="E288" s="52" t="s">
        <v>4009</v>
      </c>
      <c r="F288" s="52" t="s">
        <v>3516</v>
      </c>
      <c r="G288" s="67">
        <v>10585841788</v>
      </c>
      <c r="H288" s="68" t="s">
        <v>3517</v>
      </c>
      <c r="I288" s="69">
        <v>45726</v>
      </c>
      <c r="J288" s="69">
        <v>46022</v>
      </c>
      <c r="K288" s="70">
        <v>0.18363112352610195</v>
      </c>
      <c r="L288" s="71">
        <v>1943890021</v>
      </c>
      <c r="M288" s="67">
        <v>8641951767</v>
      </c>
      <c r="N288" s="52"/>
      <c r="O288" s="72"/>
      <c r="P288" s="88" t="s">
        <v>2191</v>
      </c>
    </row>
    <row r="289" spans="2:16" ht="79.2" x14ac:dyDescent="0.3">
      <c r="B289" s="52" t="s">
        <v>321</v>
      </c>
      <c r="C289" s="66" t="s">
        <v>4286</v>
      </c>
      <c r="D289" s="52" t="s">
        <v>3519</v>
      </c>
      <c r="E289" s="52" t="s">
        <v>332</v>
      </c>
      <c r="F289" s="52" t="s">
        <v>3520</v>
      </c>
      <c r="G289" s="67">
        <v>1499698320</v>
      </c>
      <c r="H289" s="68" t="s">
        <v>4287</v>
      </c>
      <c r="I289" s="69">
        <v>45726</v>
      </c>
      <c r="J289" s="69">
        <v>45899</v>
      </c>
      <c r="K289" s="70">
        <v>0.95669999999999999</v>
      </c>
      <c r="L289" s="71">
        <v>1434761383</v>
      </c>
      <c r="M289" s="67">
        <v>64936937</v>
      </c>
      <c r="N289" s="52"/>
      <c r="O289" s="72"/>
      <c r="P289" s="88" t="s">
        <v>2196</v>
      </c>
    </row>
    <row r="290" spans="2:16" ht="171.6" x14ac:dyDescent="0.3">
      <c r="B290" s="52" t="s">
        <v>321</v>
      </c>
      <c r="C290" s="66" t="s">
        <v>4289</v>
      </c>
      <c r="D290" s="52" t="s">
        <v>3527</v>
      </c>
      <c r="E290" s="52" t="s">
        <v>332</v>
      </c>
      <c r="F290" s="52" t="s">
        <v>3528</v>
      </c>
      <c r="G290" s="67">
        <v>22771840</v>
      </c>
      <c r="H290" s="68" t="s">
        <v>4290</v>
      </c>
      <c r="I290" s="69">
        <v>45734</v>
      </c>
      <c r="J290" s="69">
        <v>46022</v>
      </c>
      <c r="K290" s="70">
        <v>0.76923076923076927</v>
      </c>
      <c r="L290" s="71">
        <v>17516800</v>
      </c>
      <c r="M290" s="67">
        <v>5255040</v>
      </c>
      <c r="N290" s="52"/>
      <c r="O290" s="72"/>
      <c r="P290" s="88" t="s">
        <v>2191</v>
      </c>
    </row>
    <row r="291" spans="2:16" ht="158.4" x14ac:dyDescent="0.3">
      <c r="B291" s="52" t="s">
        <v>321</v>
      </c>
      <c r="C291" s="66" t="s">
        <v>4291</v>
      </c>
      <c r="D291" s="52" t="s">
        <v>3533</v>
      </c>
      <c r="E291" s="52" t="s">
        <v>332</v>
      </c>
      <c r="F291" s="52" t="s">
        <v>3534</v>
      </c>
      <c r="G291" s="67">
        <v>14565600</v>
      </c>
      <c r="H291" s="68" t="s">
        <v>4292</v>
      </c>
      <c r="I291" s="69">
        <v>45741</v>
      </c>
      <c r="J291" s="69">
        <v>45860</v>
      </c>
      <c r="K291" s="70">
        <v>1</v>
      </c>
      <c r="L291" s="71"/>
      <c r="M291" s="67">
        <v>14565600</v>
      </c>
      <c r="N291" s="52"/>
      <c r="O291" s="72"/>
      <c r="P291" s="88" t="s">
        <v>2191</v>
      </c>
    </row>
    <row r="292" spans="2:16" ht="79.2" x14ac:dyDescent="0.3">
      <c r="B292" s="52" t="s">
        <v>321</v>
      </c>
      <c r="C292" s="66" t="s">
        <v>4293</v>
      </c>
      <c r="D292" s="52" t="s">
        <v>3309</v>
      </c>
      <c r="E292" s="52" t="s">
        <v>332</v>
      </c>
      <c r="F292" s="52" t="s">
        <v>4294</v>
      </c>
      <c r="G292" s="67">
        <v>25894400</v>
      </c>
      <c r="H292" s="68" t="s">
        <v>3523</v>
      </c>
      <c r="I292" s="69">
        <v>45734</v>
      </c>
      <c r="J292" s="69">
        <v>46022</v>
      </c>
      <c r="K292" s="70"/>
      <c r="L292" s="71"/>
      <c r="M292" s="67"/>
      <c r="N292" s="52"/>
      <c r="O292" s="72"/>
      <c r="P292" s="88" t="s">
        <v>2191</v>
      </c>
    </row>
    <row r="293" spans="2:16" ht="158.4" x14ac:dyDescent="0.3">
      <c r="B293" s="52" t="s">
        <v>321</v>
      </c>
      <c r="C293" s="66" t="s">
        <v>4299</v>
      </c>
      <c r="D293" s="52" t="s">
        <v>3314</v>
      </c>
      <c r="E293" s="52" t="s">
        <v>332</v>
      </c>
      <c r="F293" s="52" t="s">
        <v>3525</v>
      </c>
      <c r="G293" s="67">
        <v>130942524</v>
      </c>
      <c r="H293" s="68" t="s">
        <v>4300</v>
      </c>
      <c r="I293" s="69">
        <v>45734</v>
      </c>
      <c r="J293" s="69">
        <v>46001</v>
      </c>
      <c r="K293" s="70"/>
      <c r="L293" s="71"/>
      <c r="M293" s="67"/>
      <c r="N293" s="52"/>
      <c r="O293" s="72"/>
      <c r="P293" s="88" t="s">
        <v>2249</v>
      </c>
    </row>
    <row r="294" spans="2:16" ht="79.2" x14ac:dyDescent="0.3">
      <c r="B294" s="52" t="s">
        <v>321</v>
      </c>
      <c r="C294" s="66" t="s">
        <v>3535</v>
      </c>
      <c r="D294" s="52" t="s">
        <v>3536</v>
      </c>
      <c r="E294" s="52" t="s">
        <v>332</v>
      </c>
      <c r="F294" s="52" t="s">
        <v>3537</v>
      </c>
      <c r="G294" s="67">
        <v>7636944</v>
      </c>
      <c r="H294" s="68" t="s">
        <v>4302</v>
      </c>
      <c r="I294" s="69">
        <v>45771</v>
      </c>
      <c r="J294" s="69">
        <v>45831</v>
      </c>
      <c r="K294" s="70"/>
      <c r="L294" s="71"/>
      <c r="M294" s="67"/>
      <c r="N294" s="52"/>
      <c r="O294" s="72"/>
      <c r="P294" s="88" t="s">
        <v>2191</v>
      </c>
    </row>
    <row r="295" spans="2:16" ht="171.6" x14ac:dyDescent="0.3">
      <c r="B295" s="52" t="s">
        <v>321</v>
      </c>
      <c r="C295" s="66" t="s">
        <v>4304</v>
      </c>
      <c r="D295" s="52" t="s">
        <v>3530</v>
      </c>
      <c r="E295" s="52" t="s">
        <v>332</v>
      </c>
      <c r="F295" s="52" t="s">
        <v>3531</v>
      </c>
      <c r="G295" s="67">
        <v>54308744</v>
      </c>
      <c r="H295" s="68" t="s">
        <v>4305</v>
      </c>
      <c r="I295" s="69">
        <v>45741</v>
      </c>
      <c r="J295" s="69">
        <v>45860</v>
      </c>
      <c r="K295" s="70">
        <v>1</v>
      </c>
      <c r="L295" s="71"/>
      <c r="M295" s="67">
        <v>54308744</v>
      </c>
      <c r="N295" s="52"/>
      <c r="O295" s="72"/>
      <c r="P295" s="88" t="s">
        <v>2258</v>
      </c>
    </row>
    <row r="296" spans="2:16" ht="171.6" x14ac:dyDescent="0.3">
      <c r="B296" s="52" t="s">
        <v>321</v>
      </c>
      <c r="C296" s="66" t="s">
        <v>4308</v>
      </c>
      <c r="D296" s="52" t="s">
        <v>3538</v>
      </c>
      <c r="E296" s="52" t="s">
        <v>332</v>
      </c>
      <c r="F296" s="52" t="s">
        <v>3539</v>
      </c>
      <c r="G296" s="67">
        <v>1397060</v>
      </c>
      <c r="H296" s="68" t="s">
        <v>4309</v>
      </c>
      <c r="I296" s="69">
        <v>45768</v>
      </c>
      <c r="J296" s="69">
        <v>45887</v>
      </c>
      <c r="K296" s="70"/>
      <c r="L296" s="71"/>
      <c r="M296" s="67">
        <v>1397060</v>
      </c>
      <c r="N296" s="52"/>
      <c r="O296" s="72"/>
      <c r="P296" s="88" t="s">
        <v>2258</v>
      </c>
    </row>
    <row r="297" spans="2:16" ht="171.6" x14ac:dyDescent="0.3">
      <c r="B297" s="52" t="s">
        <v>321</v>
      </c>
      <c r="C297" s="66" t="s">
        <v>4315</v>
      </c>
      <c r="D297" s="52" t="s">
        <v>3543</v>
      </c>
      <c r="E297" s="52" t="s">
        <v>332</v>
      </c>
      <c r="F297" s="52" t="s">
        <v>4316</v>
      </c>
      <c r="G297" s="67">
        <v>963900000</v>
      </c>
      <c r="H297" s="68" t="s">
        <v>4317</v>
      </c>
      <c r="I297" s="69">
        <v>45771</v>
      </c>
      <c r="J297" s="69">
        <v>46022</v>
      </c>
      <c r="K297" s="70"/>
      <c r="L297" s="71"/>
      <c r="M297" s="67"/>
      <c r="N297" s="52"/>
      <c r="O297" s="72"/>
      <c r="P297" s="88" t="s">
        <v>2266</v>
      </c>
    </row>
    <row r="298" spans="2:16" ht="171.6" x14ac:dyDescent="0.3">
      <c r="B298" s="52" t="s">
        <v>321</v>
      </c>
      <c r="C298" s="66" t="s">
        <v>4319</v>
      </c>
      <c r="D298" s="52" t="s">
        <v>3544</v>
      </c>
      <c r="E298" s="52" t="s">
        <v>332</v>
      </c>
      <c r="F298" s="52" t="s">
        <v>3545</v>
      </c>
      <c r="G298" s="67">
        <v>1007624170</v>
      </c>
      <c r="H298" s="68" t="s">
        <v>4320</v>
      </c>
      <c r="I298" s="69">
        <v>45753</v>
      </c>
      <c r="J298" s="69">
        <v>45827</v>
      </c>
      <c r="K298" s="70"/>
      <c r="L298" s="71"/>
      <c r="M298" s="67"/>
      <c r="N298" s="52"/>
      <c r="O298" s="72"/>
      <c r="P298" s="88" t="s">
        <v>2271</v>
      </c>
    </row>
    <row r="299" spans="2:16" ht="171.6" x14ac:dyDescent="0.3">
      <c r="B299" s="52" t="s">
        <v>321</v>
      </c>
      <c r="C299" s="66" t="s">
        <v>3546</v>
      </c>
      <c r="D299" s="52" t="s">
        <v>3547</v>
      </c>
      <c r="E299" s="52" t="s">
        <v>332</v>
      </c>
      <c r="F299" s="52" t="s">
        <v>3548</v>
      </c>
      <c r="G299" s="67">
        <v>13660499</v>
      </c>
      <c r="H299" s="68" t="s">
        <v>3255</v>
      </c>
      <c r="I299" s="69">
        <v>45784</v>
      </c>
      <c r="J299" s="69">
        <v>45903</v>
      </c>
      <c r="K299" s="70">
        <v>1</v>
      </c>
      <c r="L299" s="71"/>
      <c r="M299" s="67">
        <v>13660499</v>
      </c>
      <c r="N299" s="52"/>
      <c r="O299" s="72"/>
      <c r="P299" s="88" t="s">
        <v>2275</v>
      </c>
    </row>
    <row r="300" spans="2:16" ht="92.4" x14ac:dyDescent="0.3">
      <c r="B300" s="52" t="s">
        <v>321</v>
      </c>
      <c r="C300" s="66" t="s">
        <v>3549</v>
      </c>
      <c r="D300" s="52" t="s">
        <v>3550</v>
      </c>
      <c r="E300" s="52" t="s">
        <v>332</v>
      </c>
      <c r="F300" s="52" t="s">
        <v>3551</v>
      </c>
      <c r="G300" s="67">
        <v>19670700</v>
      </c>
      <c r="H300" s="68" t="s">
        <v>3552</v>
      </c>
      <c r="I300" s="69">
        <v>45790</v>
      </c>
      <c r="J300" s="69">
        <v>45877</v>
      </c>
      <c r="K300" s="70">
        <v>1</v>
      </c>
      <c r="L300" s="71">
        <v>0</v>
      </c>
      <c r="M300" s="67">
        <v>19670700</v>
      </c>
      <c r="N300" s="52"/>
      <c r="O300" s="72"/>
      <c r="P300" s="88" t="s">
        <v>2275</v>
      </c>
    </row>
    <row r="301" spans="2:16" ht="171.6" x14ac:dyDescent="0.3">
      <c r="B301" s="52" t="s">
        <v>321</v>
      </c>
      <c r="C301" s="66" t="s">
        <v>4327</v>
      </c>
      <c r="D301" s="52" t="s">
        <v>3555</v>
      </c>
      <c r="E301" s="52" t="s">
        <v>4009</v>
      </c>
      <c r="F301" s="52" t="s">
        <v>3556</v>
      </c>
      <c r="G301" s="67">
        <v>23759540</v>
      </c>
      <c r="H301" s="68" t="s">
        <v>3557</v>
      </c>
      <c r="I301" s="69">
        <v>45798</v>
      </c>
      <c r="J301" s="69">
        <v>46006</v>
      </c>
      <c r="K301" s="70"/>
      <c r="L301" s="71"/>
      <c r="M301" s="67">
        <v>23759540</v>
      </c>
      <c r="N301" s="52"/>
      <c r="O301" s="72"/>
      <c r="P301" s="88" t="s">
        <v>2196</v>
      </c>
    </row>
    <row r="302" spans="2:16" ht="171.6" x14ac:dyDescent="0.3">
      <c r="B302" s="52" t="s">
        <v>321</v>
      </c>
      <c r="C302" s="66" t="s">
        <v>4328</v>
      </c>
      <c r="D302" s="52" t="s">
        <v>4329</v>
      </c>
      <c r="E302" s="52" t="s">
        <v>4009</v>
      </c>
      <c r="F302" s="52" t="s">
        <v>3559</v>
      </c>
      <c r="G302" s="67">
        <v>1365900520</v>
      </c>
      <c r="H302" s="68" t="s">
        <v>3560</v>
      </c>
      <c r="I302" s="69">
        <v>45796</v>
      </c>
      <c r="J302" s="69">
        <v>45949</v>
      </c>
      <c r="K302" s="70">
        <v>0.4</v>
      </c>
      <c r="L302" s="71">
        <v>546360208</v>
      </c>
      <c r="M302" s="67">
        <v>819540312</v>
      </c>
      <c r="N302" s="52"/>
      <c r="O302" s="72"/>
      <c r="P302" s="88" t="s">
        <v>2288</v>
      </c>
    </row>
    <row r="303" spans="2:16" ht="105.6" x14ac:dyDescent="0.3">
      <c r="B303" s="52" t="s">
        <v>321</v>
      </c>
      <c r="C303" s="66" t="s">
        <v>4330</v>
      </c>
      <c r="D303" s="52" t="s">
        <v>3561</v>
      </c>
      <c r="E303" s="52" t="s">
        <v>332</v>
      </c>
      <c r="F303" s="52" t="s">
        <v>3562</v>
      </c>
      <c r="G303" s="67">
        <v>1537442</v>
      </c>
      <c r="H303" s="68" t="s">
        <v>4331</v>
      </c>
      <c r="I303" s="69">
        <v>45800</v>
      </c>
      <c r="J303" s="69">
        <v>45890</v>
      </c>
      <c r="K303" s="70">
        <v>1</v>
      </c>
      <c r="L303" s="71">
        <v>0</v>
      </c>
      <c r="M303" s="67">
        <v>1537442</v>
      </c>
      <c r="N303" s="52"/>
      <c r="O303" s="72"/>
      <c r="P303" s="88" t="s">
        <v>2293</v>
      </c>
    </row>
    <row r="304" spans="2:16" ht="171.6" x14ac:dyDescent="0.3">
      <c r="B304" s="52" t="s">
        <v>321</v>
      </c>
      <c r="C304" s="66" t="s">
        <v>3563</v>
      </c>
      <c r="D304" s="52" t="s">
        <v>4332</v>
      </c>
      <c r="E304" s="52" t="s">
        <v>4009</v>
      </c>
      <c r="F304" s="52" t="s">
        <v>3564</v>
      </c>
      <c r="G304" s="67">
        <v>550000000</v>
      </c>
      <c r="H304" s="68" t="s">
        <v>3565</v>
      </c>
      <c r="I304" s="69">
        <v>45797</v>
      </c>
      <c r="J304" s="69">
        <v>45900</v>
      </c>
      <c r="K304" s="70">
        <v>0.5</v>
      </c>
      <c r="L304" s="71">
        <v>27500000</v>
      </c>
      <c r="M304" s="67">
        <v>522500000</v>
      </c>
      <c r="N304" s="52"/>
      <c r="O304" s="72"/>
      <c r="P304" s="88" t="s">
        <v>2298</v>
      </c>
    </row>
    <row r="305" spans="2:16" ht="171.6" x14ac:dyDescent="0.3">
      <c r="B305" s="52" t="s">
        <v>321</v>
      </c>
      <c r="C305" s="66" t="s">
        <v>4341</v>
      </c>
      <c r="D305" s="52" t="s">
        <v>3566</v>
      </c>
      <c r="E305" s="52" t="s">
        <v>4009</v>
      </c>
      <c r="F305" s="52" t="s">
        <v>3567</v>
      </c>
      <c r="G305" s="67">
        <v>33754350</v>
      </c>
      <c r="H305" s="68" t="s">
        <v>3568</v>
      </c>
      <c r="I305" s="69">
        <v>45800</v>
      </c>
      <c r="J305" s="69">
        <v>45838</v>
      </c>
      <c r="K305" s="70"/>
      <c r="L305" s="71"/>
      <c r="M305" s="67"/>
      <c r="N305" s="52"/>
      <c r="O305" s="72"/>
      <c r="P305" s="88" t="s">
        <v>2298</v>
      </c>
    </row>
    <row r="306" spans="2:16" ht="171.6" x14ac:dyDescent="0.3">
      <c r="B306" s="52" t="s">
        <v>321</v>
      </c>
      <c r="C306" s="66" t="s">
        <v>4342</v>
      </c>
      <c r="D306" s="52" t="s">
        <v>3570</v>
      </c>
      <c r="E306" s="52" t="s">
        <v>332</v>
      </c>
      <c r="F306" s="52" t="s">
        <v>3571</v>
      </c>
      <c r="G306" s="67">
        <v>75408008</v>
      </c>
      <c r="H306" s="68" t="s">
        <v>4343</v>
      </c>
      <c r="I306" s="69">
        <v>45811</v>
      </c>
      <c r="J306" s="69">
        <v>45930</v>
      </c>
      <c r="K306" s="70"/>
      <c r="L306" s="71"/>
      <c r="M306" s="67">
        <v>75408008</v>
      </c>
      <c r="N306" s="52"/>
      <c r="O306" s="72"/>
      <c r="P306" s="88" t="s">
        <v>2298</v>
      </c>
    </row>
    <row r="307" spans="2:16" ht="92.4" x14ac:dyDescent="0.3">
      <c r="B307" s="52" t="s">
        <v>321</v>
      </c>
      <c r="C307" s="66" t="s">
        <v>4347</v>
      </c>
      <c r="D307" s="52" t="s">
        <v>3574</v>
      </c>
      <c r="E307" s="52" t="s">
        <v>332</v>
      </c>
      <c r="F307" s="52" t="s">
        <v>3575</v>
      </c>
      <c r="G307" s="67">
        <v>69472075</v>
      </c>
      <c r="H307" s="68" t="s">
        <v>4348</v>
      </c>
      <c r="I307" s="69">
        <v>45814</v>
      </c>
      <c r="J307" s="69">
        <v>45933</v>
      </c>
      <c r="K307" s="70"/>
      <c r="L307" s="71"/>
      <c r="M307" s="67">
        <v>69472075</v>
      </c>
      <c r="N307" s="52"/>
      <c r="O307" s="72"/>
      <c r="P307" s="88" t="s">
        <v>2311</v>
      </c>
    </row>
    <row r="308" spans="2:16" ht="79.2" x14ac:dyDescent="0.3">
      <c r="B308" s="52" t="s">
        <v>321</v>
      </c>
      <c r="C308" s="66" t="s">
        <v>4366</v>
      </c>
      <c r="D308" s="52" t="s">
        <v>3577</v>
      </c>
      <c r="E308" s="52" t="s">
        <v>332</v>
      </c>
      <c r="F308" s="52" t="s">
        <v>3578</v>
      </c>
      <c r="G308" s="67">
        <v>4224500</v>
      </c>
      <c r="H308" s="68" t="s">
        <v>4367</v>
      </c>
      <c r="I308" s="69">
        <v>45820</v>
      </c>
      <c r="J308" s="69">
        <v>45909</v>
      </c>
      <c r="K308" s="70">
        <v>0.5</v>
      </c>
      <c r="L308" s="71">
        <v>2112250</v>
      </c>
      <c r="M308" s="67">
        <v>2112250</v>
      </c>
      <c r="N308" s="52"/>
      <c r="O308" s="72"/>
      <c r="P308" s="88" t="s">
        <v>2316</v>
      </c>
    </row>
    <row r="309" spans="2:16" ht="171.6" x14ac:dyDescent="0.3">
      <c r="B309" s="52" t="s">
        <v>321</v>
      </c>
      <c r="C309" s="66" t="s">
        <v>4368</v>
      </c>
      <c r="D309" s="52" t="s">
        <v>3553</v>
      </c>
      <c r="E309" s="52" t="s">
        <v>332</v>
      </c>
      <c r="F309" s="52" t="s">
        <v>3554</v>
      </c>
      <c r="G309" s="67">
        <v>6266250</v>
      </c>
      <c r="H309" s="68" t="s">
        <v>4369</v>
      </c>
      <c r="I309" s="69">
        <v>45791</v>
      </c>
      <c r="J309" s="69">
        <v>45915</v>
      </c>
      <c r="K309" s="70"/>
      <c r="L309" s="71"/>
      <c r="M309" s="67">
        <v>6266250</v>
      </c>
      <c r="N309" s="52"/>
      <c r="O309" s="72"/>
      <c r="P309" s="88" t="s">
        <v>2266</v>
      </c>
    </row>
    <row r="310" spans="2:16" ht="171.6" x14ac:dyDescent="0.3">
      <c r="B310" s="52" t="s">
        <v>321</v>
      </c>
      <c r="C310" s="66" t="s">
        <v>4370</v>
      </c>
      <c r="D310" s="52" t="s">
        <v>4371</v>
      </c>
      <c r="E310" s="52" t="s">
        <v>332</v>
      </c>
      <c r="F310" s="52" t="s">
        <v>3581</v>
      </c>
      <c r="G310" s="67">
        <v>798921970</v>
      </c>
      <c r="H310" s="68" t="s">
        <v>4372</v>
      </c>
      <c r="I310" s="69">
        <v>45832</v>
      </c>
      <c r="J310" s="69">
        <v>46006</v>
      </c>
      <c r="K310" s="70"/>
      <c r="L310" s="71"/>
      <c r="M310" s="67"/>
      <c r="N310" s="52"/>
      <c r="O310" s="72"/>
      <c r="P310" s="88" t="s">
        <v>2266</v>
      </c>
    </row>
    <row r="311" spans="2:16" ht="79.2" x14ac:dyDescent="0.3">
      <c r="B311" s="52" t="s">
        <v>321</v>
      </c>
      <c r="C311" s="66" t="s">
        <v>4382</v>
      </c>
      <c r="D311" s="52" t="s">
        <v>3579</v>
      </c>
      <c r="E311" s="52" t="s">
        <v>332</v>
      </c>
      <c r="F311" s="52" t="s">
        <v>3580</v>
      </c>
      <c r="G311" s="67">
        <v>2534700</v>
      </c>
      <c r="H311" s="68" t="s">
        <v>4383</v>
      </c>
      <c r="I311" s="69">
        <v>45828</v>
      </c>
      <c r="J311" s="69">
        <v>45946</v>
      </c>
      <c r="K311" s="70"/>
      <c r="L311" s="71"/>
      <c r="M311" s="67">
        <v>2534700</v>
      </c>
      <c r="N311" s="52"/>
      <c r="O311" s="72"/>
      <c r="P311" s="88" t="s">
        <v>2329</v>
      </c>
    </row>
    <row r="312" spans="2:16" ht="158.4" x14ac:dyDescent="0.3">
      <c r="B312" s="52" t="s">
        <v>321</v>
      </c>
      <c r="C312" s="66" t="s">
        <v>3582</v>
      </c>
      <c r="D312" s="52" t="s">
        <v>3583</v>
      </c>
      <c r="E312" s="52" t="s">
        <v>2160</v>
      </c>
      <c r="F312" s="52" t="s">
        <v>3584</v>
      </c>
      <c r="G312" s="67">
        <v>134423380</v>
      </c>
      <c r="H312" s="68" t="s">
        <v>3585</v>
      </c>
      <c r="I312" s="69">
        <v>45835</v>
      </c>
      <c r="J312" s="69">
        <v>45899</v>
      </c>
      <c r="K312" s="70"/>
      <c r="L312" s="71">
        <v>0</v>
      </c>
      <c r="M312" s="67">
        <v>134423380</v>
      </c>
      <c r="N312" s="52">
        <v>0</v>
      </c>
      <c r="O312" s="72"/>
      <c r="P312" s="88" t="s">
        <v>2311</v>
      </c>
    </row>
    <row r="313" spans="2:16" ht="92.4" x14ac:dyDescent="0.3">
      <c r="B313" s="52" t="s">
        <v>321</v>
      </c>
      <c r="C313" s="66" t="s">
        <v>4400</v>
      </c>
      <c r="D313" s="52" t="s">
        <v>4401</v>
      </c>
      <c r="E313" s="52" t="s">
        <v>2160</v>
      </c>
      <c r="F313" s="52" t="s">
        <v>4402</v>
      </c>
      <c r="G313" s="67">
        <v>1166914</v>
      </c>
      <c r="H313" s="68" t="s">
        <v>4403</v>
      </c>
      <c r="I313" s="69">
        <v>45839</v>
      </c>
      <c r="J313" s="69">
        <v>45958</v>
      </c>
      <c r="K313" s="70"/>
      <c r="L313" s="71"/>
      <c r="M313" s="67">
        <v>1166914</v>
      </c>
      <c r="N313" s="52"/>
      <c r="O313" s="72"/>
      <c r="P313" s="88" t="s">
        <v>2311</v>
      </c>
    </row>
    <row r="314" spans="2:16" ht="171.6" x14ac:dyDescent="0.3">
      <c r="B314" s="88" t="s">
        <v>319</v>
      </c>
      <c r="C314" s="89" t="s">
        <v>3245</v>
      </c>
      <c r="D314" s="88" t="s">
        <v>3601</v>
      </c>
      <c r="E314" s="88" t="s">
        <v>3210</v>
      </c>
      <c r="F314" s="88" t="s">
        <v>3246</v>
      </c>
      <c r="G314" s="11">
        <v>225315388</v>
      </c>
      <c r="H314" s="74" t="s">
        <v>3247</v>
      </c>
      <c r="I314" s="127">
        <v>45769</v>
      </c>
      <c r="J314" s="127">
        <v>46022</v>
      </c>
      <c r="K314" s="128">
        <v>0.6</v>
      </c>
      <c r="L314" s="45">
        <v>56329423</v>
      </c>
      <c r="M314" s="11">
        <v>168985965</v>
      </c>
      <c r="N314" s="129">
        <v>0</v>
      </c>
      <c r="O314" s="11">
        <v>0</v>
      </c>
      <c r="P314" s="88" t="s">
        <v>2288</v>
      </c>
    </row>
    <row r="315" spans="2:16" ht="171.6" x14ac:dyDescent="0.3">
      <c r="B315" s="88" t="s">
        <v>319</v>
      </c>
      <c r="C315" s="89" t="s">
        <v>3290</v>
      </c>
      <c r="D315" s="88" t="s">
        <v>3291</v>
      </c>
      <c r="E315" s="88" t="s">
        <v>3210</v>
      </c>
      <c r="F315" s="88" t="s">
        <v>3292</v>
      </c>
      <c r="G315" s="11">
        <v>58000000</v>
      </c>
      <c r="H315" s="74" t="s">
        <v>3293</v>
      </c>
      <c r="I315" s="127">
        <v>45835</v>
      </c>
      <c r="J315" s="127">
        <v>46015</v>
      </c>
      <c r="K315" s="128">
        <v>1</v>
      </c>
      <c r="L315" s="45">
        <v>0</v>
      </c>
      <c r="M315" s="11">
        <v>58000000</v>
      </c>
      <c r="N315" s="129">
        <v>0</v>
      </c>
      <c r="O315" s="11">
        <v>0</v>
      </c>
      <c r="P315" s="88" t="s">
        <v>2293</v>
      </c>
    </row>
    <row r="316" spans="2:16" ht="171.6" x14ac:dyDescent="0.3">
      <c r="B316" s="88" t="s">
        <v>319</v>
      </c>
      <c r="C316" s="89" t="s">
        <v>3333</v>
      </c>
      <c r="D316" s="88" t="s">
        <v>3334</v>
      </c>
      <c r="E316" s="98" t="s">
        <v>3210</v>
      </c>
      <c r="F316" s="88" t="s">
        <v>3335</v>
      </c>
      <c r="G316" s="11">
        <v>36799994</v>
      </c>
      <c r="H316" s="74" t="s">
        <v>3336</v>
      </c>
      <c r="I316" s="127">
        <v>45833</v>
      </c>
      <c r="J316" s="127">
        <v>46013</v>
      </c>
      <c r="K316" s="128">
        <v>0</v>
      </c>
      <c r="L316" s="45">
        <v>0</v>
      </c>
      <c r="M316" s="11">
        <v>36799994</v>
      </c>
      <c r="N316" s="129">
        <v>0</v>
      </c>
      <c r="O316" s="11">
        <v>0</v>
      </c>
      <c r="P316" s="88" t="s">
        <v>2288</v>
      </c>
    </row>
    <row r="317" spans="2:16" ht="132" x14ac:dyDescent="0.3">
      <c r="B317" s="88" t="s">
        <v>319</v>
      </c>
      <c r="C317" s="89" t="s">
        <v>3389</v>
      </c>
      <c r="D317" s="88" t="s">
        <v>454</v>
      </c>
      <c r="E317" s="98" t="s">
        <v>3210</v>
      </c>
      <c r="F317" s="88" t="s">
        <v>3390</v>
      </c>
      <c r="G317" s="11">
        <v>1800000</v>
      </c>
      <c r="H317" s="74" t="s">
        <v>3391</v>
      </c>
      <c r="I317" s="127">
        <v>45709</v>
      </c>
      <c r="J317" s="127">
        <v>45739</v>
      </c>
      <c r="K317" s="128">
        <v>1</v>
      </c>
      <c r="L317" s="45">
        <v>1800000</v>
      </c>
      <c r="M317" s="11">
        <v>0</v>
      </c>
      <c r="N317" s="129">
        <v>0</v>
      </c>
      <c r="O317" s="11">
        <v>0</v>
      </c>
      <c r="P317" s="88" t="s">
        <v>2288</v>
      </c>
    </row>
    <row r="318" spans="2:16" ht="171.6" x14ac:dyDescent="0.3">
      <c r="B318" s="88" t="s">
        <v>319</v>
      </c>
      <c r="C318" s="89" t="s">
        <v>3393</v>
      </c>
      <c r="D318" s="88" t="s">
        <v>454</v>
      </c>
      <c r="E318" s="98" t="s">
        <v>3210</v>
      </c>
      <c r="F318" s="88" t="s">
        <v>3394</v>
      </c>
      <c r="G318" s="11">
        <v>4593400</v>
      </c>
      <c r="H318" s="74" t="s">
        <v>3395</v>
      </c>
      <c r="I318" s="127" t="s">
        <v>3396</v>
      </c>
      <c r="J318" s="127" t="s">
        <v>454</v>
      </c>
      <c r="K318" s="128">
        <v>0.1</v>
      </c>
      <c r="L318" s="45">
        <v>0</v>
      </c>
      <c r="M318" s="11">
        <v>4593400</v>
      </c>
      <c r="N318" s="129">
        <v>0</v>
      </c>
      <c r="O318" s="11">
        <v>0</v>
      </c>
      <c r="P318" s="88" t="s">
        <v>2191</v>
      </c>
    </row>
    <row r="319" spans="2:16" ht="171.6" x14ac:dyDescent="0.3">
      <c r="B319" s="88" t="s">
        <v>319</v>
      </c>
      <c r="C319" s="89" t="s">
        <v>3400</v>
      </c>
      <c r="D319" s="88">
        <v>3200139112025</v>
      </c>
      <c r="E319" s="98" t="s">
        <v>3210</v>
      </c>
      <c r="F319" s="88" t="s">
        <v>3401</v>
      </c>
      <c r="G319" s="11">
        <v>1220000000</v>
      </c>
      <c r="H319" s="74" t="s">
        <v>3402</v>
      </c>
      <c r="I319" s="127">
        <v>45756</v>
      </c>
      <c r="J319" s="127">
        <f>+I319+100</f>
        <v>45856</v>
      </c>
      <c r="K319" s="130">
        <v>0</v>
      </c>
      <c r="L319" s="45">
        <f>+VLOOKUP(F319,[2]Hoja1!$E$9:$F$1369,2,0)</f>
        <v>1219999999</v>
      </c>
      <c r="M319" s="11">
        <v>1</v>
      </c>
      <c r="N319" s="129">
        <v>0</v>
      </c>
      <c r="O319" s="11">
        <v>0</v>
      </c>
      <c r="P319" s="88" t="s">
        <v>2361</v>
      </c>
    </row>
    <row r="320" spans="2:16" ht="79.2" x14ac:dyDescent="0.3">
      <c r="B320" s="88" t="s">
        <v>319</v>
      </c>
      <c r="C320" s="89" t="s">
        <v>3409</v>
      </c>
      <c r="D320" s="88" t="s">
        <v>454</v>
      </c>
      <c r="E320" s="98" t="s">
        <v>3398</v>
      </c>
      <c r="F320" s="88" t="s">
        <v>3410</v>
      </c>
      <c r="G320" s="11">
        <v>18500000</v>
      </c>
      <c r="H320" s="74" t="s">
        <v>3411</v>
      </c>
      <c r="I320" s="127">
        <v>45713</v>
      </c>
      <c r="J320" s="127">
        <f>+I320+300</f>
        <v>46013</v>
      </c>
      <c r="K320" s="128">
        <v>1</v>
      </c>
      <c r="L320" s="45">
        <f>+VLOOKUP(F320,[2]Hoja1!$E$9:$F$1369,2,0)</f>
        <v>18500000</v>
      </c>
      <c r="M320" s="11">
        <v>0</v>
      </c>
      <c r="N320" s="129">
        <v>0</v>
      </c>
      <c r="O320" s="11">
        <v>0</v>
      </c>
      <c r="P320" s="88" t="s">
        <v>2361</v>
      </c>
    </row>
    <row r="321" spans="2:16" ht="171.6" x14ac:dyDescent="0.3">
      <c r="B321" s="88" t="s">
        <v>319</v>
      </c>
      <c r="C321" s="89" t="s">
        <v>3413</v>
      </c>
      <c r="D321" s="88" t="s">
        <v>454</v>
      </c>
      <c r="E321" s="98" t="s">
        <v>3398</v>
      </c>
      <c r="F321" s="88" t="s">
        <v>3414</v>
      </c>
      <c r="G321" s="11">
        <v>28821000</v>
      </c>
      <c r="H321" s="74" t="s">
        <v>3415</v>
      </c>
      <c r="I321" s="127">
        <v>45719</v>
      </c>
      <c r="J321" s="127">
        <v>46022</v>
      </c>
      <c r="K321" s="128">
        <v>1</v>
      </c>
      <c r="L321" s="45">
        <f>+VLOOKUP(F321,[2]Hoja1!$E$9:$F$1369,2,0)</f>
        <v>28821000</v>
      </c>
      <c r="M321" s="11">
        <v>0</v>
      </c>
      <c r="N321" s="129">
        <v>0</v>
      </c>
      <c r="O321" s="11">
        <v>0</v>
      </c>
      <c r="P321" s="88" t="s">
        <v>2361</v>
      </c>
    </row>
    <row r="322" spans="2:16" ht="158.4" x14ac:dyDescent="0.3">
      <c r="B322" s="88" t="s">
        <v>319</v>
      </c>
      <c r="C322" s="89" t="s">
        <v>3416</v>
      </c>
      <c r="D322" s="88" t="s">
        <v>454</v>
      </c>
      <c r="E322" s="98" t="s">
        <v>3398</v>
      </c>
      <c r="F322" s="88" t="s">
        <v>3417</v>
      </c>
      <c r="G322" s="11">
        <v>4291000</v>
      </c>
      <c r="H322" s="74" t="s">
        <v>3418</v>
      </c>
      <c r="I322" s="127">
        <v>45769</v>
      </c>
      <c r="J322" s="127">
        <f>+I322+90</f>
        <v>45859</v>
      </c>
      <c r="K322" s="128">
        <v>1</v>
      </c>
      <c r="L322" s="45">
        <v>4291000</v>
      </c>
      <c r="M322" s="131">
        <f>+G322-L322</f>
        <v>0</v>
      </c>
      <c r="N322" s="129">
        <v>0</v>
      </c>
      <c r="O322" s="11">
        <v>0</v>
      </c>
      <c r="P322" s="88" t="s">
        <v>2361</v>
      </c>
    </row>
    <row r="323" spans="2:16" ht="158.4" x14ac:dyDescent="0.3">
      <c r="B323" s="52" t="s">
        <v>319</v>
      </c>
      <c r="C323" s="66" t="s">
        <v>3738</v>
      </c>
      <c r="D323" s="52" t="s">
        <v>3739</v>
      </c>
      <c r="E323" s="52" t="s">
        <v>3740</v>
      </c>
      <c r="F323" s="52" t="s">
        <v>3741</v>
      </c>
      <c r="G323" s="67">
        <v>29425699374</v>
      </c>
      <c r="H323" s="132" t="s">
        <v>3742</v>
      </c>
      <c r="I323" s="69">
        <v>44242</v>
      </c>
      <c r="J323" s="69">
        <v>45989</v>
      </c>
      <c r="K323" s="133">
        <v>0.42159999999999997</v>
      </c>
      <c r="L323" s="67">
        <v>14290292250</v>
      </c>
      <c r="M323" s="67">
        <v>19844363988</v>
      </c>
      <c r="N323" s="52">
        <v>2</v>
      </c>
      <c r="O323" s="67" t="s">
        <v>3743</v>
      </c>
      <c r="P323" s="88" t="s">
        <v>2361</v>
      </c>
    </row>
    <row r="324" spans="2:16" ht="171.6" x14ac:dyDescent="0.3">
      <c r="B324" s="52" t="s">
        <v>319</v>
      </c>
      <c r="C324" s="66" t="s">
        <v>3745</v>
      </c>
      <c r="D324" s="52" t="s">
        <v>3746</v>
      </c>
      <c r="E324" s="52" t="s">
        <v>3740</v>
      </c>
      <c r="F324" s="52" t="s">
        <v>3747</v>
      </c>
      <c r="G324" s="67">
        <v>1780611599</v>
      </c>
      <c r="H324" s="132" t="s">
        <v>3748</v>
      </c>
      <c r="I324" s="69">
        <v>44420</v>
      </c>
      <c r="J324" s="69">
        <v>45661</v>
      </c>
      <c r="K324" s="133">
        <v>0.54390000000000005</v>
      </c>
      <c r="L324" s="67">
        <v>7670134146</v>
      </c>
      <c r="M324" s="67">
        <v>15326716330</v>
      </c>
      <c r="N324" s="52">
        <v>2</v>
      </c>
      <c r="O324" s="67">
        <v>0</v>
      </c>
      <c r="P324" s="88" t="s">
        <v>2266</v>
      </c>
    </row>
    <row r="325" spans="2:16" ht="171.6" x14ac:dyDescent="0.3">
      <c r="B325" s="52" t="s">
        <v>319</v>
      </c>
      <c r="C325" s="66" t="s">
        <v>3750</v>
      </c>
      <c r="D325" s="52" t="s">
        <v>3751</v>
      </c>
      <c r="E325" s="52" t="s">
        <v>3740</v>
      </c>
      <c r="F325" s="52" t="s">
        <v>3752</v>
      </c>
      <c r="G325" s="67">
        <v>2260932302</v>
      </c>
      <c r="H325" s="132" t="s">
        <v>3753</v>
      </c>
      <c r="I325" s="69">
        <v>44242</v>
      </c>
      <c r="J325" s="69">
        <v>45989</v>
      </c>
      <c r="K325" s="133">
        <v>0.9224</v>
      </c>
      <c r="L325" s="67">
        <v>2319716540</v>
      </c>
      <c r="M325" s="67">
        <v>167308992</v>
      </c>
      <c r="N325" s="52">
        <v>2</v>
      </c>
      <c r="O325" s="67" t="s">
        <v>3754</v>
      </c>
      <c r="P325" s="88" t="s">
        <v>2266</v>
      </c>
    </row>
    <row r="326" spans="2:16" ht="171.6" x14ac:dyDescent="0.3">
      <c r="B326" s="52" t="s">
        <v>319</v>
      </c>
      <c r="C326" s="66" t="s">
        <v>3756</v>
      </c>
      <c r="D326" s="52" t="s">
        <v>3757</v>
      </c>
      <c r="E326" s="52" t="s">
        <v>3740</v>
      </c>
      <c r="F326" s="52" t="s">
        <v>3758</v>
      </c>
      <c r="G326" s="67">
        <v>1780611599</v>
      </c>
      <c r="H326" s="132" t="s">
        <v>3759</v>
      </c>
      <c r="I326" s="69">
        <v>44420</v>
      </c>
      <c r="J326" s="69">
        <v>45944</v>
      </c>
      <c r="K326" s="133">
        <v>0.99</v>
      </c>
      <c r="L326" s="67">
        <v>2298840556</v>
      </c>
      <c r="M326" s="67">
        <v>32403171</v>
      </c>
      <c r="N326" s="52">
        <v>4</v>
      </c>
      <c r="O326" s="67" t="s">
        <v>3760</v>
      </c>
      <c r="P326" s="88" t="s">
        <v>2205</v>
      </c>
    </row>
    <row r="327" spans="2:16" ht="171.6" x14ac:dyDescent="0.3">
      <c r="B327" s="52" t="s">
        <v>319</v>
      </c>
      <c r="C327" s="66" t="s">
        <v>3762</v>
      </c>
      <c r="D327" s="52" t="s">
        <v>3763</v>
      </c>
      <c r="E327" s="52" t="s">
        <v>3740</v>
      </c>
      <c r="F327" s="52" t="s">
        <v>3764</v>
      </c>
      <c r="G327" s="67">
        <v>1780881953</v>
      </c>
      <c r="H327" s="132" t="s">
        <v>3765</v>
      </c>
      <c r="I327" s="69" t="s">
        <v>3766</v>
      </c>
      <c r="J327" s="69" t="s">
        <v>3767</v>
      </c>
      <c r="K327" s="133">
        <v>0.71940000000000004</v>
      </c>
      <c r="L327" s="67" t="s">
        <v>3768</v>
      </c>
      <c r="M327" s="67" t="s">
        <v>3769</v>
      </c>
      <c r="N327" s="52">
        <v>2</v>
      </c>
      <c r="O327" s="67" t="s">
        <v>3770</v>
      </c>
      <c r="P327" s="88" t="s">
        <v>2205</v>
      </c>
    </row>
    <row r="328" spans="2:16" ht="105.6" x14ac:dyDescent="0.3">
      <c r="B328" s="52" t="s">
        <v>319</v>
      </c>
      <c r="C328" s="66" t="s">
        <v>3772</v>
      </c>
      <c r="D328" s="52" t="s">
        <v>3773</v>
      </c>
      <c r="E328" s="52" t="s">
        <v>3740</v>
      </c>
      <c r="F328" s="52" t="s">
        <v>3774</v>
      </c>
      <c r="G328" s="67">
        <v>25261373206</v>
      </c>
      <c r="H328" s="134" t="s">
        <v>3775</v>
      </c>
      <c r="I328" s="69" t="s">
        <v>3766</v>
      </c>
      <c r="J328" s="69" t="s">
        <v>3767</v>
      </c>
      <c r="K328" s="133">
        <v>0.68589999999999995</v>
      </c>
      <c r="L328" s="67">
        <v>10633205284</v>
      </c>
      <c r="M328" s="67" t="s">
        <v>3776</v>
      </c>
      <c r="N328" s="52">
        <v>4</v>
      </c>
      <c r="O328" s="67">
        <v>0</v>
      </c>
      <c r="P328" s="88" t="s">
        <v>2205</v>
      </c>
    </row>
    <row r="329" spans="2:16" ht="105.6" x14ac:dyDescent="0.3">
      <c r="B329" s="52" t="s">
        <v>319</v>
      </c>
      <c r="C329" s="66" t="s">
        <v>3778</v>
      </c>
      <c r="D329" s="52" t="s">
        <v>3779</v>
      </c>
      <c r="E329" s="52" t="s">
        <v>3740</v>
      </c>
      <c r="F329" s="52" t="s">
        <v>3780</v>
      </c>
      <c r="G329" s="67" t="s">
        <v>4578</v>
      </c>
      <c r="H329" s="132" t="s">
        <v>3781</v>
      </c>
      <c r="I329" s="135" t="s">
        <v>3782</v>
      </c>
      <c r="J329" s="135" t="s">
        <v>3783</v>
      </c>
      <c r="K329" s="136" t="s">
        <v>3784</v>
      </c>
      <c r="L329" s="137" t="s">
        <v>3785</v>
      </c>
      <c r="M329" s="137" t="s">
        <v>3786</v>
      </c>
      <c r="N329" s="138" t="s">
        <v>3787</v>
      </c>
      <c r="O329" s="137" t="s">
        <v>3788</v>
      </c>
      <c r="P329" s="88" t="s">
        <v>2205</v>
      </c>
    </row>
    <row r="330" spans="2:16" ht="171.6" x14ac:dyDescent="0.3">
      <c r="B330" s="52" t="s">
        <v>319</v>
      </c>
      <c r="C330" s="66" t="s">
        <v>3790</v>
      </c>
      <c r="D330" s="52" t="s">
        <v>3791</v>
      </c>
      <c r="E330" s="52" t="s">
        <v>2160</v>
      </c>
      <c r="F330" s="52" t="s">
        <v>3792</v>
      </c>
      <c r="G330" s="67" t="s">
        <v>3793</v>
      </c>
      <c r="H330" s="132" t="s">
        <v>3794</v>
      </c>
      <c r="I330" s="69">
        <v>45141</v>
      </c>
      <c r="J330" s="69">
        <v>45844</v>
      </c>
      <c r="K330" s="133">
        <v>0</v>
      </c>
      <c r="L330" s="139">
        <v>0</v>
      </c>
      <c r="M330" s="139">
        <v>0</v>
      </c>
      <c r="N330" s="52" t="s">
        <v>3795</v>
      </c>
      <c r="O330" s="139">
        <v>0</v>
      </c>
      <c r="P330" s="88" t="s">
        <v>2249</v>
      </c>
    </row>
    <row r="331" spans="2:16" ht="171.6" x14ac:dyDescent="0.3">
      <c r="B331" s="52" t="s">
        <v>319</v>
      </c>
      <c r="C331" s="66" t="s">
        <v>3797</v>
      </c>
      <c r="D331" s="52" t="s">
        <v>3798</v>
      </c>
      <c r="E331" s="52" t="s">
        <v>2160</v>
      </c>
      <c r="F331" s="52" t="s">
        <v>3799</v>
      </c>
      <c r="G331" s="67" t="s">
        <v>3800</v>
      </c>
      <c r="H331" s="132" t="s">
        <v>3801</v>
      </c>
      <c r="I331" s="140">
        <v>45174</v>
      </c>
      <c r="J331" s="140">
        <v>45747</v>
      </c>
      <c r="K331" s="141">
        <v>1</v>
      </c>
      <c r="L331" s="139">
        <v>483119400</v>
      </c>
      <c r="M331" s="139">
        <v>89124248</v>
      </c>
      <c r="N331" s="132">
        <v>3</v>
      </c>
      <c r="O331" s="139">
        <v>447124650</v>
      </c>
      <c r="P331" s="88" t="s">
        <v>2249</v>
      </c>
    </row>
    <row r="332" spans="2:16" ht="171.6" x14ac:dyDescent="0.3">
      <c r="B332" s="52" t="s">
        <v>319</v>
      </c>
      <c r="C332" s="66" t="s">
        <v>3803</v>
      </c>
      <c r="D332" s="52" t="s">
        <v>3804</v>
      </c>
      <c r="E332" s="52" t="s">
        <v>2160</v>
      </c>
      <c r="F332" s="52" t="s">
        <v>3805</v>
      </c>
      <c r="G332" s="67" t="s">
        <v>3806</v>
      </c>
      <c r="H332" s="132" t="s">
        <v>3807</v>
      </c>
      <c r="I332" s="140">
        <v>45175</v>
      </c>
      <c r="J332" s="140">
        <v>45716</v>
      </c>
      <c r="K332" s="141">
        <v>1</v>
      </c>
      <c r="L332" s="139">
        <v>1992395024</v>
      </c>
      <c r="M332" s="139">
        <v>866282212</v>
      </c>
      <c r="N332" s="132">
        <v>6</v>
      </c>
      <c r="O332" s="139" t="s">
        <v>3808</v>
      </c>
      <c r="P332" s="88" t="s">
        <v>2249</v>
      </c>
    </row>
    <row r="333" spans="2:16" ht="171.6" x14ac:dyDescent="0.3">
      <c r="B333" s="52" t="s">
        <v>319</v>
      </c>
      <c r="C333" s="66" t="s">
        <v>3810</v>
      </c>
      <c r="D333" s="52" t="s">
        <v>3811</v>
      </c>
      <c r="E333" s="52" t="s">
        <v>2160</v>
      </c>
      <c r="F333" s="52" t="s">
        <v>3812</v>
      </c>
      <c r="G333" s="67">
        <v>3400483064</v>
      </c>
      <c r="H333" s="132" t="s">
        <v>3813</v>
      </c>
      <c r="I333" s="69">
        <v>45177</v>
      </c>
      <c r="J333" s="69">
        <v>45777</v>
      </c>
      <c r="K333" s="133">
        <v>0.98</v>
      </c>
      <c r="L333" s="67">
        <v>3400291791</v>
      </c>
      <c r="M333" s="67">
        <v>0</v>
      </c>
      <c r="N333" s="52">
        <v>3</v>
      </c>
      <c r="O333" s="67">
        <v>0</v>
      </c>
      <c r="P333" s="88" t="s">
        <v>2249</v>
      </c>
    </row>
    <row r="334" spans="2:16" ht="92.4" x14ac:dyDescent="0.3">
      <c r="B334" s="52" t="s">
        <v>319</v>
      </c>
      <c r="C334" s="66" t="s">
        <v>3815</v>
      </c>
      <c r="D334" s="52" t="s">
        <v>3816</v>
      </c>
      <c r="E334" s="52" t="s">
        <v>3740</v>
      </c>
      <c r="F334" s="52" t="s">
        <v>3817</v>
      </c>
      <c r="G334" s="67" t="s">
        <v>3818</v>
      </c>
      <c r="H334" s="132" t="s">
        <v>3819</v>
      </c>
      <c r="I334" s="69">
        <v>45180</v>
      </c>
      <c r="J334" s="69">
        <v>45914</v>
      </c>
      <c r="K334" s="133" t="s">
        <v>3820</v>
      </c>
      <c r="L334" s="139" t="s">
        <v>3821</v>
      </c>
      <c r="M334" s="139" t="s">
        <v>3822</v>
      </c>
      <c r="N334" s="52" t="s">
        <v>3823</v>
      </c>
      <c r="O334" s="139" t="s">
        <v>3824</v>
      </c>
      <c r="P334" s="88" t="s">
        <v>2249</v>
      </c>
    </row>
    <row r="335" spans="2:16" ht="171.6" x14ac:dyDescent="0.3">
      <c r="B335" s="52" t="s">
        <v>319</v>
      </c>
      <c r="C335" s="66" t="s">
        <v>3825</v>
      </c>
      <c r="D335" s="52" t="s">
        <v>3826</v>
      </c>
      <c r="E335" s="52" t="s">
        <v>3740</v>
      </c>
      <c r="F335" s="52" t="s">
        <v>3827</v>
      </c>
      <c r="G335" s="67">
        <v>10998103749</v>
      </c>
      <c r="H335" s="132" t="s">
        <v>3828</v>
      </c>
      <c r="I335" s="140">
        <v>45226</v>
      </c>
      <c r="J335" s="140">
        <v>45979</v>
      </c>
      <c r="K335" s="141">
        <v>0.93</v>
      </c>
      <c r="L335" s="139">
        <v>13048477192</v>
      </c>
      <c r="M335" s="139">
        <v>1689374958</v>
      </c>
      <c r="N335" s="52" t="s">
        <v>3829</v>
      </c>
      <c r="O335" s="139">
        <v>3739748401</v>
      </c>
      <c r="P335" s="88" t="s">
        <v>2196</v>
      </c>
    </row>
    <row r="336" spans="2:16" ht="171.6" x14ac:dyDescent="0.3">
      <c r="B336" s="52" t="s">
        <v>319</v>
      </c>
      <c r="C336" s="66" t="s">
        <v>3831</v>
      </c>
      <c r="D336" s="52" t="s">
        <v>3832</v>
      </c>
      <c r="E336" s="52" t="s">
        <v>2160</v>
      </c>
      <c r="F336" s="52" t="s">
        <v>3833</v>
      </c>
      <c r="G336" s="67" t="s">
        <v>3834</v>
      </c>
      <c r="H336" s="132" t="s">
        <v>3835</v>
      </c>
      <c r="I336" s="69">
        <v>45261</v>
      </c>
      <c r="J336" s="69">
        <v>45811</v>
      </c>
      <c r="K336" s="133">
        <v>0.98</v>
      </c>
      <c r="L336" s="139" t="s">
        <v>3836</v>
      </c>
      <c r="M336" s="139" t="s">
        <v>3837</v>
      </c>
      <c r="N336" s="52" t="s">
        <v>3838</v>
      </c>
      <c r="O336" s="139">
        <v>0</v>
      </c>
      <c r="P336" s="88" t="s">
        <v>2288</v>
      </c>
    </row>
    <row r="337" spans="2:16" ht="171.6" x14ac:dyDescent="0.3">
      <c r="B337" s="52" t="s">
        <v>319</v>
      </c>
      <c r="C337" s="66" t="s">
        <v>3839</v>
      </c>
      <c r="D337" s="52" t="s">
        <v>3840</v>
      </c>
      <c r="E337" s="52" t="s">
        <v>2160</v>
      </c>
      <c r="F337" s="52" t="s">
        <v>3841</v>
      </c>
      <c r="G337" s="67">
        <v>6331697522</v>
      </c>
      <c r="H337" s="132" t="s">
        <v>3842</v>
      </c>
      <c r="I337" s="69">
        <v>45294</v>
      </c>
      <c r="J337" s="69">
        <v>45932</v>
      </c>
      <c r="K337" s="133">
        <v>0.67</v>
      </c>
      <c r="L337" s="67">
        <v>4773473585</v>
      </c>
      <c r="M337" s="67">
        <v>1558223937</v>
      </c>
      <c r="N337" s="52">
        <v>2</v>
      </c>
      <c r="O337" s="67">
        <v>0</v>
      </c>
      <c r="P337" s="88" t="s">
        <v>2431</v>
      </c>
    </row>
    <row r="338" spans="2:16" ht="171.6" x14ac:dyDescent="0.3">
      <c r="B338" s="52" t="s">
        <v>319</v>
      </c>
      <c r="C338" s="66" t="s">
        <v>3844</v>
      </c>
      <c r="D338" s="52" t="s">
        <v>3845</v>
      </c>
      <c r="E338" s="52" t="s">
        <v>2160</v>
      </c>
      <c r="F338" s="52" t="s">
        <v>3846</v>
      </c>
      <c r="G338" s="67">
        <v>4189700932</v>
      </c>
      <c r="H338" s="132" t="s">
        <v>3847</v>
      </c>
      <c r="I338" s="69">
        <v>45288</v>
      </c>
      <c r="J338" s="69">
        <v>45773</v>
      </c>
      <c r="K338" s="133">
        <v>0.98</v>
      </c>
      <c r="L338" s="67">
        <v>4188419436</v>
      </c>
      <c r="M338" s="67">
        <v>0</v>
      </c>
      <c r="N338" s="52">
        <v>2</v>
      </c>
      <c r="O338" s="67">
        <v>0</v>
      </c>
      <c r="P338" s="88" t="s">
        <v>2431</v>
      </c>
    </row>
    <row r="339" spans="2:16" ht="171.6" x14ac:dyDescent="0.3">
      <c r="B339" s="52" t="s">
        <v>319</v>
      </c>
      <c r="C339" s="66" t="s">
        <v>3849</v>
      </c>
      <c r="D339" s="52" t="s">
        <v>3850</v>
      </c>
      <c r="E339" s="52" t="s">
        <v>2160</v>
      </c>
      <c r="F339" s="52" t="s">
        <v>3851</v>
      </c>
      <c r="G339" s="67">
        <v>735853398</v>
      </c>
      <c r="H339" s="132" t="s">
        <v>3221</v>
      </c>
      <c r="I339" s="69">
        <v>45294</v>
      </c>
      <c r="J339" s="69">
        <v>45908</v>
      </c>
      <c r="K339" s="133">
        <v>0.4385</v>
      </c>
      <c r="L339" s="67">
        <v>337259636</v>
      </c>
      <c r="M339" s="67">
        <v>398593762</v>
      </c>
      <c r="N339" s="52">
        <v>0</v>
      </c>
      <c r="O339" s="67">
        <v>0</v>
      </c>
      <c r="P339" s="88" t="s">
        <v>2431</v>
      </c>
    </row>
    <row r="340" spans="2:16" ht="171.6" x14ac:dyDescent="0.3">
      <c r="B340" s="52" t="s">
        <v>319</v>
      </c>
      <c r="C340" s="66" t="s">
        <v>3852</v>
      </c>
      <c r="D340" s="52" t="s">
        <v>3853</v>
      </c>
      <c r="E340" s="52" t="s">
        <v>3740</v>
      </c>
      <c r="F340" s="52" t="s">
        <v>3854</v>
      </c>
      <c r="G340" s="67">
        <v>6806658882</v>
      </c>
      <c r="H340" s="132" t="s">
        <v>3855</v>
      </c>
      <c r="I340" s="135">
        <v>45427</v>
      </c>
      <c r="J340" s="135" t="s">
        <v>3856</v>
      </c>
      <c r="K340" s="136" t="s">
        <v>3857</v>
      </c>
      <c r="L340" s="137" t="s">
        <v>3858</v>
      </c>
      <c r="M340" s="137" t="s">
        <v>3859</v>
      </c>
      <c r="N340" s="138" t="s">
        <v>3860</v>
      </c>
      <c r="O340" s="137" t="s">
        <v>3861</v>
      </c>
      <c r="P340" s="88" t="s">
        <v>2431</v>
      </c>
    </row>
    <row r="341" spans="2:16" ht="171.6" x14ac:dyDescent="0.3">
      <c r="B341" s="52" t="s">
        <v>319</v>
      </c>
      <c r="C341" s="66" t="s">
        <v>3862</v>
      </c>
      <c r="D341" s="52" t="s">
        <v>3863</v>
      </c>
      <c r="E341" s="52" t="s">
        <v>3740</v>
      </c>
      <c r="F341" s="52" t="s">
        <v>3864</v>
      </c>
      <c r="G341" s="67">
        <v>10559080975</v>
      </c>
      <c r="H341" s="132" t="s">
        <v>3865</v>
      </c>
      <c r="I341" s="69">
        <v>44413</v>
      </c>
      <c r="J341" s="69">
        <v>45906</v>
      </c>
      <c r="K341" s="133">
        <v>0.92</v>
      </c>
      <c r="L341" s="67">
        <v>11197069882</v>
      </c>
      <c r="M341" s="67">
        <v>1181585569</v>
      </c>
      <c r="N341" s="52">
        <v>8</v>
      </c>
      <c r="O341" s="67" t="s">
        <v>3866</v>
      </c>
      <c r="P341" s="88" t="s">
        <v>2431</v>
      </c>
    </row>
    <row r="342" spans="2:16" ht="132" x14ac:dyDescent="0.3">
      <c r="B342" s="52" t="s">
        <v>319</v>
      </c>
      <c r="C342" s="66" t="s">
        <v>3867</v>
      </c>
      <c r="D342" s="52" t="s">
        <v>3868</v>
      </c>
      <c r="E342" s="52" t="s">
        <v>2160</v>
      </c>
      <c r="F342" s="52" t="s">
        <v>3869</v>
      </c>
      <c r="G342" s="67" t="s">
        <v>3870</v>
      </c>
      <c r="H342" s="132" t="s">
        <v>3871</v>
      </c>
      <c r="I342" s="69">
        <v>45117</v>
      </c>
      <c r="J342" s="69">
        <v>45914</v>
      </c>
      <c r="K342" s="133">
        <v>0.73</v>
      </c>
      <c r="L342" s="67">
        <v>2030874649</v>
      </c>
      <c r="M342" s="67">
        <v>1342055847</v>
      </c>
      <c r="N342" s="52">
        <v>5</v>
      </c>
      <c r="O342" s="67" t="s">
        <v>3872</v>
      </c>
      <c r="P342" s="88" t="s">
        <v>2191</v>
      </c>
    </row>
    <row r="343" spans="2:16" ht="171.6" x14ac:dyDescent="0.3">
      <c r="B343" s="52" t="s">
        <v>319</v>
      </c>
      <c r="C343" s="66" t="s">
        <v>3873</v>
      </c>
      <c r="D343" s="52" t="s">
        <v>3874</v>
      </c>
      <c r="E343" s="52" t="s">
        <v>3740</v>
      </c>
      <c r="F343" s="52" t="s">
        <v>3875</v>
      </c>
      <c r="G343" s="67">
        <v>2590747555</v>
      </c>
      <c r="H343" s="132" t="s">
        <v>3876</v>
      </c>
      <c r="I343" s="69">
        <v>45432</v>
      </c>
      <c r="J343" s="69">
        <v>45850</v>
      </c>
      <c r="K343" s="133">
        <v>0.92700000000000005</v>
      </c>
      <c r="L343" s="67">
        <v>2402852389.54</v>
      </c>
      <c r="M343" s="67">
        <v>187895165.46000001</v>
      </c>
      <c r="N343" s="52">
        <v>5</v>
      </c>
      <c r="O343" s="67">
        <v>0</v>
      </c>
      <c r="P343" s="88" t="s">
        <v>2455</v>
      </c>
    </row>
    <row r="344" spans="2:16" ht="171.6" x14ac:dyDescent="0.3">
      <c r="B344" s="52" t="s">
        <v>319</v>
      </c>
      <c r="C344" s="66" t="s">
        <v>3878</v>
      </c>
      <c r="D344" s="52" t="s">
        <v>3879</v>
      </c>
      <c r="E344" s="52" t="s">
        <v>3880</v>
      </c>
      <c r="F344" s="52" t="s">
        <v>3881</v>
      </c>
      <c r="G344" s="67">
        <v>3620286032</v>
      </c>
      <c r="H344" s="68" t="s">
        <v>3882</v>
      </c>
      <c r="I344" s="69">
        <v>45408</v>
      </c>
      <c r="J344" s="69">
        <v>45827</v>
      </c>
      <c r="K344" s="70">
        <v>1</v>
      </c>
      <c r="L344" s="71">
        <v>3620286032</v>
      </c>
      <c r="M344" s="67">
        <v>0</v>
      </c>
      <c r="N344" s="52">
        <v>3</v>
      </c>
      <c r="O344" s="72">
        <v>1307327449</v>
      </c>
      <c r="P344" s="88" t="s">
        <v>2266</v>
      </c>
    </row>
    <row r="345" spans="2:16" ht="171.6" x14ac:dyDescent="0.3">
      <c r="B345" s="52" t="s">
        <v>319</v>
      </c>
      <c r="C345" s="66" t="s">
        <v>3883</v>
      </c>
      <c r="D345" s="52" t="s">
        <v>3884</v>
      </c>
      <c r="E345" s="52" t="s">
        <v>3880</v>
      </c>
      <c r="F345" s="52" t="s">
        <v>3885</v>
      </c>
      <c r="G345" s="67">
        <v>549779580</v>
      </c>
      <c r="H345" s="68" t="s">
        <v>3886</v>
      </c>
      <c r="I345" s="69">
        <v>45415</v>
      </c>
      <c r="J345" s="69">
        <v>45838</v>
      </c>
      <c r="K345" s="70">
        <v>1</v>
      </c>
      <c r="L345" s="71">
        <v>549779580</v>
      </c>
      <c r="M345" s="67">
        <v>0</v>
      </c>
      <c r="N345" s="52">
        <v>1</v>
      </c>
      <c r="O345" s="72" t="s">
        <v>454</v>
      </c>
      <c r="P345" s="88" t="s">
        <v>2271</v>
      </c>
    </row>
    <row r="346" spans="2:16" ht="171.6" x14ac:dyDescent="0.3">
      <c r="B346" s="52" t="s">
        <v>319</v>
      </c>
      <c r="C346" s="66" t="s">
        <v>3887</v>
      </c>
      <c r="D346" s="52" t="s">
        <v>3888</v>
      </c>
      <c r="E346" s="52" t="s">
        <v>3880</v>
      </c>
      <c r="F346" s="52" t="s">
        <v>3889</v>
      </c>
      <c r="G346" s="67">
        <v>23221634491</v>
      </c>
      <c r="H346" s="68" t="s">
        <v>3380</v>
      </c>
      <c r="I346" s="69">
        <v>45456</v>
      </c>
      <c r="J346" s="69">
        <v>46387</v>
      </c>
      <c r="K346" s="70">
        <v>0.33789999999999998</v>
      </c>
      <c r="L346" s="71">
        <v>343100800</v>
      </c>
      <c r="M346" s="67">
        <v>22878533691</v>
      </c>
      <c r="N346" s="52">
        <v>0</v>
      </c>
      <c r="O346" s="72" t="s">
        <v>454</v>
      </c>
      <c r="P346" s="88" t="s">
        <v>2271</v>
      </c>
    </row>
    <row r="347" spans="2:16" ht="171.6" x14ac:dyDescent="0.3">
      <c r="B347" s="52" t="s">
        <v>319</v>
      </c>
      <c r="C347" s="66" t="s">
        <v>3891</v>
      </c>
      <c r="D347" s="52" t="s">
        <v>3892</v>
      </c>
      <c r="E347" s="52" t="s">
        <v>2160</v>
      </c>
      <c r="F347" s="52" t="s">
        <v>3893</v>
      </c>
      <c r="G347" s="67">
        <v>343100800</v>
      </c>
      <c r="H347" s="68" t="s">
        <v>3894</v>
      </c>
      <c r="I347" s="69">
        <v>45495</v>
      </c>
      <c r="J347" s="69">
        <v>45682</v>
      </c>
      <c r="K347" s="70">
        <v>1</v>
      </c>
      <c r="L347" s="71">
        <v>343100800</v>
      </c>
      <c r="M347" s="67">
        <v>0</v>
      </c>
      <c r="N347" s="52">
        <v>0</v>
      </c>
      <c r="O347" s="72" t="s">
        <v>454</v>
      </c>
      <c r="P347" s="88" t="s">
        <v>2469</v>
      </c>
    </row>
    <row r="348" spans="2:16" ht="171.6" x14ac:dyDescent="0.3">
      <c r="B348" s="52" t="s">
        <v>319</v>
      </c>
      <c r="C348" s="66" t="s">
        <v>3895</v>
      </c>
      <c r="D348" s="52" t="s">
        <v>3896</v>
      </c>
      <c r="E348" s="52" t="s">
        <v>2160</v>
      </c>
      <c r="F348" s="52" t="s">
        <v>3897</v>
      </c>
      <c r="G348" s="67">
        <v>1499977557</v>
      </c>
      <c r="H348" s="68" t="s">
        <v>3898</v>
      </c>
      <c r="I348" s="69">
        <v>45506</v>
      </c>
      <c r="J348" s="69">
        <v>45780</v>
      </c>
      <c r="K348" s="70">
        <v>0.99</v>
      </c>
      <c r="L348" s="71">
        <v>733403034</v>
      </c>
      <c r="M348" s="67">
        <v>766574523</v>
      </c>
      <c r="N348" s="52">
        <v>0</v>
      </c>
      <c r="O348" s="72" t="s">
        <v>454</v>
      </c>
      <c r="P348" s="88" t="s">
        <v>2474</v>
      </c>
    </row>
    <row r="349" spans="2:16" ht="171.6" x14ac:dyDescent="0.3">
      <c r="B349" s="52" t="s">
        <v>319</v>
      </c>
      <c r="C349" s="66" t="s">
        <v>3900</v>
      </c>
      <c r="D349" s="52" t="s">
        <v>3901</v>
      </c>
      <c r="E349" s="52" t="s">
        <v>2160</v>
      </c>
      <c r="F349" s="52" t="s">
        <v>3902</v>
      </c>
      <c r="G349" s="67">
        <v>2398526764</v>
      </c>
      <c r="H349" s="68" t="s">
        <v>3903</v>
      </c>
      <c r="I349" s="69">
        <v>45520</v>
      </c>
      <c r="J349" s="69">
        <v>45808</v>
      </c>
      <c r="K349" s="70">
        <v>0.99</v>
      </c>
      <c r="L349" s="71">
        <v>1193656871</v>
      </c>
      <c r="M349" s="67">
        <v>1204869893</v>
      </c>
      <c r="N349" s="52">
        <v>1</v>
      </c>
      <c r="O349" s="72" t="s">
        <v>454</v>
      </c>
      <c r="P349" s="88" t="s">
        <v>2474</v>
      </c>
    </row>
    <row r="350" spans="2:16" ht="171.6" x14ac:dyDescent="0.3">
      <c r="B350" s="52" t="s">
        <v>319</v>
      </c>
      <c r="C350" s="66" t="s">
        <v>3905</v>
      </c>
      <c r="D350" s="52" t="s">
        <v>3906</v>
      </c>
      <c r="E350" s="52" t="s">
        <v>2160</v>
      </c>
      <c r="F350" s="52" t="s">
        <v>3907</v>
      </c>
      <c r="G350" s="67">
        <v>87731998</v>
      </c>
      <c r="H350" s="68" t="s">
        <v>3908</v>
      </c>
      <c r="I350" s="69">
        <v>45525</v>
      </c>
      <c r="J350" s="69">
        <v>46010</v>
      </c>
      <c r="K350" s="70">
        <v>1</v>
      </c>
      <c r="L350" s="71">
        <v>87731998</v>
      </c>
      <c r="M350" s="67">
        <v>0</v>
      </c>
      <c r="N350" s="52">
        <v>0</v>
      </c>
      <c r="O350" s="72" t="s">
        <v>454</v>
      </c>
      <c r="P350" s="88" t="s">
        <v>2474</v>
      </c>
    </row>
    <row r="351" spans="2:16" ht="171.6" x14ac:dyDescent="0.3">
      <c r="B351" s="52" t="s">
        <v>319</v>
      </c>
      <c r="C351" s="66" t="s">
        <v>3910</v>
      </c>
      <c r="D351" s="52" t="s">
        <v>3911</v>
      </c>
      <c r="E351" s="52" t="s">
        <v>2160</v>
      </c>
      <c r="F351" s="52" t="s">
        <v>3912</v>
      </c>
      <c r="G351" s="67">
        <v>733403034</v>
      </c>
      <c r="H351" s="68" t="s">
        <v>3813</v>
      </c>
      <c r="I351" s="69">
        <v>45530</v>
      </c>
      <c r="J351" s="69">
        <v>45840</v>
      </c>
      <c r="K351" s="70">
        <v>1</v>
      </c>
      <c r="L351" s="71">
        <v>733403034</v>
      </c>
      <c r="M351" s="67">
        <v>0</v>
      </c>
      <c r="N351" s="52">
        <v>0</v>
      </c>
      <c r="O351" s="72" t="s">
        <v>454</v>
      </c>
      <c r="P351" s="88" t="s">
        <v>2474</v>
      </c>
    </row>
    <row r="352" spans="2:16" ht="171.6" x14ac:dyDescent="0.3">
      <c r="B352" s="52" t="s">
        <v>319</v>
      </c>
      <c r="C352" s="66" t="s">
        <v>3913</v>
      </c>
      <c r="D352" s="52" t="s">
        <v>3914</v>
      </c>
      <c r="E352" s="52" t="s">
        <v>2160</v>
      </c>
      <c r="F352" s="52" t="s">
        <v>3915</v>
      </c>
      <c r="G352" s="67">
        <v>1193656871</v>
      </c>
      <c r="H352" s="68" t="s">
        <v>3916</v>
      </c>
      <c r="I352" s="69">
        <v>45540</v>
      </c>
      <c r="J352" s="69">
        <v>45748</v>
      </c>
      <c r="K352" s="70">
        <v>1</v>
      </c>
      <c r="L352" s="71">
        <v>1193656871</v>
      </c>
      <c r="M352" s="67">
        <v>0</v>
      </c>
      <c r="N352" s="52">
        <v>0</v>
      </c>
      <c r="O352" s="72" t="s">
        <v>454</v>
      </c>
      <c r="P352" s="88" t="s">
        <v>2469</v>
      </c>
    </row>
    <row r="353" spans="2:16" ht="171.6" x14ac:dyDescent="0.3">
      <c r="B353" s="52" t="s">
        <v>319</v>
      </c>
      <c r="C353" s="66" t="s">
        <v>3918</v>
      </c>
      <c r="D353" s="52" t="s">
        <v>3919</v>
      </c>
      <c r="E353" s="52" t="s">
        <v>2160</v>
      </c>
      <c r="F353" s="52" t="s">
        <v>3920</v>
      </c>
      <c r="G353" s="67">
        <v>1858665693</v>
      </c>
      <c r="H353" s="68" t="s">
        <v>3908</v>
      </c>
      <c r="I353" s="69">
        <v>45548</v>
      </c>
      <c r="J353" s="69">
        <v>45702</v>
      </c>
      <c r="K353" s="70">
        <v>1</v>
      </c>
      <c r="L353" s="71">
        <v>1858665693</v>
      </c>
      <c r="M353" s="67">
        <v>0</v>
      </c>
      <c r="N353" s="52">
        <v>1</v>
      </c>
      <c r="O353" s="72">
        <v>599966860</v>
      </c>
      <c r="P353" s="88" t="s">
        <v>2469</v>
      </c>
    </row>
    <row r="354" spans="2:16" ht="171.6" x14ac:dyDescent="0.3">
      <c r="B354" s="52" t="s">
        <v>319</v>
      </c>
      <c r="C354" s="66" t="s">
        <v>3921</v>
      </c>
      <c r="D354" s="52" t="s">
        <v>3922</v>
      </c>
      <c r="E354" s="52" t="s">
        <v>2160</v>
      </c>
      <c r="F354" s="52" t="s">
        <v>3923</v>
      </c>
      <c r="G354" s="67">
        <v>449061831</v>
      </c>
      <c r="H354" s="68" t="s">
        <v>3924</v>
      </c>
      <c r="I354" s="69">
        <v>45644</v>
      </c>
      <c r="J354" s="69">
        <v>45911</v>
      </c>
      <c r="K354" s="70">
        <v>1</v>
      </c>
      <c r="L354" s="71">
        <v>449061831</v>
      </c>
      <c r="M354" s="67">
        <v>0</v>
      </c>
      <c r="N354" s="52">
        <v>1</v>
      </c>
      <c r="O354" s="72" t="s">
        <v>454</v>
      </c>
      <c r="P354" s="88" t="s">
        <v>2469</v>
      </c>
    </row>
    <row r="355" spans="2:16" ht="171.6" x14ac:dyDescent="0.3">
      <c r="B355" s="52" t="s">
        <v>319</v>
      </c>
      <c r="C355" s="66" t="s">
        <v>3926</v>
      </c>
      <c r="D355" s="52" t="s">
        <v>3927</v>
      </c>
      <c r="E355" s="52" t="s">
        <v>2160</v>
      </c>
      <c r="F355" s="52" t="s">
        <v>3928</v>
      </c>
      <c r="G355" s="67">
        <v>3320408537</v>
      </c>
      <c r="H355" s="68" t="s">
        <v>3312</v>
      </c>
      <c r="I355" s="69">
        <v>45565</v>
      </c>
      <c r="J355" s="69">
        <v>45915</v>
      </c>
      <c r="K355" s="70">
        <v>0.6</v>
      </c>
      <c r="L355" s="71">
        <v>1212245122</v>
      </c>
      <c r="M355" s="67">
        <v>2108163415</v>
      </c>
      <c r="N355" s="52">
        <v>1</v>
      </c>
      <c r="O355" s="72">
        <v>1300000000</v>
      </c>
      <c r="P355" s="88" t="s">
        <v>2469</v>
      </c>
    </row>
    <row r="356" spans="2:16" ht="171.6" x14ac:dyDescent="0.3">
      <c r="B356" s="52" t="s">
        <v>319</v>
      </c>
      <c r="C356" s="66" t="s">
        <v>3929</v>
      </c>
      <c r="D356" s="52" t="s">
        <v>3930</v>
      </c>
      <c r="E356" s="52" t="s">
        <v>3931</v>
      </c>
      <c r="F356" s="52" t="s">
        <v>3932</v>
      </c>
      <c r="G356" s="67">
        <v>5744153205</v>
      </c>
      <c r="H356" s="68" t="s">
        <v>3933</v>
      </c>
      <c r="I356" s="69">
        <v>45590</v>
      </c>
      <c r="J356" s="69">
        <v>45900</v>
      </c>
      <c r="K356" s="70">
        <v>0.6</v>
      </c>
      <c r="L356" s="71">
        <v>3446491923</v>
      </c>
      <c r="M356" s="67">
        <v>2297661282</v>
      </c>
      <c r="N356" s="52">
        <v>4</v>
      </c>
      <c r="O356" s="72" t="s">
        <v>454</v>
      </c>
      <c r="P356" s="88" t="s">
        <v>2469</v>
      </c>
    </row>
    <row r="357" spans="2:16" ht="171.6" x14ac:dyDescent="0.3">
      <c r="B357" s="52" t="s">
        <v>319</v>
      </c>
      <c r="C357" s="66" t="s">
        <v>3935</v>
      </c>
      <c r="D357" s="52" t="s">
        <v>3936</v>
      </c>
      <c r="E357" s="52" t="s">
        <v>2160</v>
      </c>
      <c r="F357" s="52" t="s">
        <v>3937</v>
      </c>
      <c r="G357" s="67">
        <v>87649690</v>
      </c>
      <c r="H357" s="68" t="s">
        <v>3938</v>
      </c>
      <c r="I357" s="69">
        <v>45570</v>
      </c>
      <c r="J357" s="69">
        <v>46387</v>
      </c>
      <c r="K357" s="70">
        <v>0.2</v>
      </c>
      <c r="L357" s="71">
        <v>17529938</v>
      </c>
      <c r="M357" s="67">
        <v>70119752</v>
      </c>
      <c r="N357" s="52">
        <v>0</v>
      </c>
      <c r="O357" s="72" t="s">
        <v>454</v>
      </c>
      <c r="P357" s="88" t="s">
        <v>2469</v>
      </c>
    </row>
    <row r="358" spans="2:16" ht="171.6" x14ac:dyDescent="0.3">
      <c r="B358" s="52" t="s">
        <v>319</v>
      </c>
      <c r="C358" s="66" t="s">
        <v>3940</v>
      </c>
      <c r="D358" s="52" t="s">
        <v>3941</v>
      </c>
      <c r="E358" s="52" t="s">
        <v>2160</v>
      </c>
      <c r="F358" s="52" t="s">
        <v>3942</v>
      </c>
      <c r="G358" s="67">
        <v>3282311810</v>
      </c>
      <c r="H358" s="68" t="s">
        <v>3355</v>
      </c>
      <c r="I358" s="69">
        <v>45610</v>
      </c>
      <c r="J358" s="69">
        <v>45900</v>
      </c>
      <c r="K358" s="70">
        <v>0.68</v>
      </c>
      <c r="L358" s="71">
        <v>1538153035</v>
      </c>
      <c r="M358" s="67">
        <v>1744158775</v>
      </c>
      <c r="N358" s="52">
        <v>2</v>
      </c>
      <c r="O358" s="72">
        <v>1020322052</v>
      </c>
      <c r="P358" s="88" t="s">
        <v>2205</v>
      </c>
    </row>
    <row r="359" spans="2:16" ht="171.6" x14ac:dyDescent="0.3">
      <c r="B359" s="52" t="s">
        <v>319</v>
      </c>
      <c r="C359" s="66" t="s">
        <v>3944</v>
      </c>
      <c r="D359" s="52" t="s">
        <v>3945</v>
      </c>
      <c r="E359" s="52" t="s">
        <v>2160</v>
      </c>
      <c r="F359" s="52" t="s">
        <v>3946</v>
      </c>
      <c r="G359" s="67">
        <v>468860000</v>
      </c>
      <c r="H359" s="68" t="s">
        <v>3402</v>
      </c>
      <c r="I359" s="69">
        <v>45614</v>
      </c>
      <c r="J359" s="69">
        <v>45719</v>
      </c>
      <c r="K359" s="70">
        <v>1</v>
      </c>
      <c r="L359" s="71">
        <v>468860000</v>
      </c>
      <c r="M359" s="67">
        <v>0</v>
      </c>
      <c r="N359" s="52">
        <v>1</v>
      </c>
      <c r="O359" s="72" t="s">
        <v>454</v>
      </c>
      <c r="P359" s="88" t="s">
        <v>2191</v>
      </c>
    </row>
    <row r="360" spans="2:16" ht="171.6" x14ac:dyDescent="0.3">
      <c r="B360" s="52" t="s">
        <v>319</v>
      </c>
      <c r="C360" s="66" t="s">
        <v>3948</v>
      </c>
      <c r="D360" s="52" t="s">
        <v>3949</v>
      </c>
      <c r="E360" s="52" t="s">
        <v>2160</v>
      </c>
      <c r="F360" s="52" t="s">
        <v>3950</v>
      </c>
      <c r="G360" s="67">
        <v>2294282011</v>
      </c>
      <c r="H360" s="68" t="s">
        <v>3951</v>
      </c>
      <c r="I360" s="69">
        <v>45628</v>
      </c>
      <c r="J360" s="69">
        <v>45900</v>
      </c>
      <c r="K360" s="70">
        <v>0.75</v>
      </c>
      <c r="L360" s="71">
        <v>1695625267</v>
      </c>
      <c r="M360" s="67">
        <v>598656744</v>
      </c>
      <c r="N360" s="52">
        <v>1</v>
      </c>
      <c r="O360" s="72" t="s">
        <v>454</v>
      </c>
      <c r="P360" s="88" t="s">
        <v>2205</v>
      </c>
    </row>
    <row r="361" spans="2:16" ht="171.6" x14ac:dyDescent="0.3">
      <c r="B361" s="52" t="s">
        <v>319</v>
      </c>
      <c r="C361" s="66" t="s">
        <v>3953</v>
      </c>
      <c r="D361" s="52" t="s">
        <v>3954</v>
      </c>
      <c r="E361" s="52" t="s">
        <v>2160</v>
      </c>
      <c r="F361" s="52" t="s">
        <v>3955</v>
      </c>
      <c r="G361" s="67">
        <v>5003670909</v>
      </c>
      <c r="H361" s="68" t="s">
        <v>3956</v>
      </c>
      <c r="I361" s="69">
        <v>45631</v>
      </c>
      <c r="J361" s="69">
        <v>45930</v>
      </c>
      <c r="K361" s="70">
        <v>0.34</v>
      </c>
      <c r="L361" s="71">
        <v>1732493400</v>
      </c>
      <c r="M361" s="67">
        <v>3271177509</v>
      </c>
      <c r="N361" s="52">
        <v>2</v>
      </c>
      <c r="O361" s="72">
        <v>2483872739</v>
      </c>
      <c r="P361" s="88" t="s">
        <v>2191</v>
      </c>
    </row>
    <row r="362" spans="2:16" ht="171.6" x14ac:dyDescent="0.3">
      <c r="B362" s="52" t="s">
        <v>319</v>
      </c>
      <c r="C362" s="66" t="s">
        <v>3958</v>
      </c>
      <c r="D362" s="52" t="s">
        <v>3959</v>
      </c>
      <c r="E362" s="52" t="s">
        <v>2160</v>
      </c>
      <c r="F362" s="52" t="s">
        <v>3960</v>
      </c>
      <c r="G362" s="67">
        <v>11746499993</v>
      </c>
      <c r="H362" s="68" t="s">
        <v>3961</v>
      </c>
      <c r="I362" s="69">
        <v>45644</v>
      </c>
      <c r="J362" s="69">
        <v>46009</v>
      </c>
      <c r="K362" s="70">
        <v>0.6</v>
      </c>
      <c r="L362" s="71">
        <v>7047899995</v>
      </c>
      <c r="M362" s="67">
        <v>4698599998</v>
      </c>
      <c r="N362" s="52">
        <v>0</v>
      </c>
      <c r="O362" s="72" t="s">
        <v>454</v>
      </c>
      <c r="P362" s="88" t="s">
        <v>2205</v>
      </c>
    </row>
    <row r="363" spans="2:16" ht="105.6" x14ac:dyDescent="0.3">
      <c r="B363" s="52" t="s">
        <v>319</v>
      </c>
      <c r="C363" s="66" t="s">
        <v>3963</v>
      </c>
      <c r="D363" s="52" t="s">
        <v>3964</v>
      </c>
      <c r="E363" s="52" t="s">
        <v>2160</v>
      </c>
      <c r="F363" s="52" t="s">
        <v>3965</v>
      </c>
      <c r="G363" s="67">
        <v>243985581</v>
      </c>
      <c r="H363" s="68" t="s">
        <v>3966</v>
      </c>
      <c r="I363" s="69">
        <v>45645</v>
      </c>
      <c r="J363" s="69">
        <v>45961</v>
      </c>
      <c r="K363" s="70">
        <v>0.45</v>
      </c>
      <c r="L363" s="71">
        <v>109793581</v>
      </c>
      <c r="M363" s="67">
        <v>134192000</v>
      </c>
      <c r="N363" s="52">
        <v>1</v>
      </c>
      <c r="O363" s="72" t="s">
        <v>454</v>
      </c>
      <c r="P363" s="88" t="s">
        <v>2431</v>
      </c>
    </row>
    <row r="364" spans="2:16" ht="39.6" x14ac:dyDescent="0.3">
      <c r="B364" s="52" t="s">
        <v>319</v>
      </c>
      <c r="C364" s="66" t="s">
        <v>3968</v>
      </c>
      <c r="D364" s="52" t="s">
        <v>3969</v>
      </c>
      <c r="E364" s="52" t="s">
        <v>3740</v>
      </c>
      <c r="F364" s="52" t="s">
        <v>3970</v>
      </c>
      <c r="G364" s="67">
        <v>6126813770</v>
      </c>
      <c r="H364" s="68" t="s">
        <v>3971</v>
      </c>
      <c r="I364" s="69">
        <v>45650</v>
      </c>
      <c r="J364" s="69">
        <v>45832</v>
      </c>
      <c r="K364" s="70">
        <v>1</v>
      </c>
      <c r="L364" s="71">
        <v>6126813770</v>
      </c>
      <c r="M364" s="67">
        <v>0</v>
      </c>
      <c r="N364" s="52">
        <v>0</v>
      </c>
      <c r="O364" s="72" t="s">
        <v>454</v>
      </c>
      <c r="P364" s="88" t="s">
        <v>2288</v>
      </c>
    </row>
    <row r="365" spans="2:16" ht="105.6" x14ac:dyDescent="0.3">
      <c r="B365" s="52" t="s">
        <v>319</v>
      </c>
      <c r="C365" s="66" t="s">
        <v>3973</v>
      </c>
      <c r="D365" s="52" t="s">
        <v>3974</v>
      </c>
      <c r="E365" s="52" t="s">
        <v>2160</v>
      </c>
      <c r="F365" s="52" t="s">
        <v>3975</v>
      </c>
      <c r="G365" s="67">
        <v>1804893922</v>
      </c>
      <c r="H365" s="68" t="s">
        <v>3976</v>
      </c>
      <c r="I365" s="69">
        <v>45639</v>
      </c>
      <c r="J365" s="69">
        <v>45961</v>
      </c>
      <c r="K365" s="70">
        <v>0.25</v>
      </c>
      <c r="L365" s="71">
        <v>421223480</v>
      </c>
      <c r="M365" s="67">
        <v>1383670442</v>
      </c>
      <c r="N365" s="52">
        <v>0</v>
      </c>
      <c r="O365" s="72" t="s">
        <v>454</v>
      </c>
      <c r="P365" s="88" t="s">
        <v>2455</v>
      </c>
    </row>
    <row r="366" spans="2:16" ht="105.6" x14ac:dyDescent="0.3">
      <c r="B366" s="52" t="s">
        <v>319</v>
      </c>
      <c r="C366" s="66" t="s">
        <v>3977</v>
      </c>
      <c r="D366" s="52" t="s">
        <v>3978</v>
      </c>
      <c r="E366" s="52" t="s">
        <v>3740</v>
      </c>
      <c r="F366" s="52" t="s">
        <v>3979</v>
      </c>
      <c r="G366" s="67">
        <v>17999999997</v>
      </c>
      <c r="H366" s="68" t="s">
        <v>3980</v>
      </c>
      <c r="I366" s="69">
        <v>45657</v>
      </c>
      <c r="J366" s="69">
        <v>46053</v>
      </c>
      <c r="K366" s="70">
        <v>0.5</v>
      </c>
      <c r="L366" s="71">
        <v>8999999998</v>
      </c>
      <c r="M366" s="67">
        <v>8999999999</v>
      </c>
      <c r="N366" s="52">
        <v>0</v>
      </c>
      <c r="O366" s="72" t="s">
        <v>454</v>
      </c>
      <c r="P366" s="88" t="s">
        <v>2249</v>
      </c>
    </row>
    <row r="367" spans="2:16" ht="66" x14ac:dyDescent="0.3">
      <c r="B367" s="52" t="s">
        <v>319</v>
      </c>
      <c r="C367" s="66" t="s">
        <v>3982</v>
      </c>
      <c r="D367" s="52" t="s">
        <v>454</v>
      </c>
      <c r="E367" s="52" t="s">
        <v>454</v>
      </c>
      <c r="F367" s="52" t="s">
        <v>3983</v>
      </c>
      <c r="G367" s="67">
        <v>1035000048</v>
      </c>
      <c r="H367" s="68" t="s">
        <v>3984</v>
      </c>
      <c r="I367" s="69">
        <v>45653</v>
      </c>
      <c r="J367" s="69">
        <v>45905</v>
      </c>
      <c r="K367" s="70">
        <v>0.5</v>
      </c>
      <c r="L367" s="71">
        <v>517500024</v>
      </c>
      <c r="M367" s="67">
        <v>517500024</v>
      </c>
      <c r="N367" s="52">
        <v>1</v>
      </c>
      <c r="O367" s="72" t="s">
        <v>454</v>
      </c>
      <c r="P367" s="88" t="s">
        <v>2288</v>
      </c>
    </row>
    <row r="368" spans="2:16" ht="105.6" x14ac:dyDescent="0.3">
      <c r="B368" s="52" t="s">
        <v>319</v>
      </c>
      <c r="C368" s="66" t="s">
        <v>3985</v>
      </c>
      <c r="D368" s="52" t="s">
        <v>3986</v>
      </c>
      <c r="E368" s="52" t="s">
        <v>3931</v>
      </c>
      <c r="F368" s="52" t="s">
        <v>3987</v>
      </c>
      <c r="G368" s="67">
        <v>13414520996</v>
      </c>
      <c r="H368" s="68" t="s">
        <v>3988</v>
      </c>
      <c r="I368" s="69">
        <v>45621</v>
      </c>
      <c r="J368" s="69">
        <v>46387</v>
      </c>
      <c r="K368" s="70" t="s">
        <v>3989</v>
      </c>
      <c r="L368" s="71">
        <v>3076784394</v>
      </c>
      <c r="M368" s="67">
        <v>10337736602</v>
      </c>
      <c r="N368" s="52">
        <v>0</v>
      </c>
      <c r="O368" s="72" t="s">
        <v>454</v>
      </c>
      <c r="P368" s="88" t="s">
        <v>2249</v>
      </c>
    </row>
    <row r="369" spans="2:16" ht="39.6" x14ac:dyDescent="0.3">
      <c r="B369" s="52" t="s">
        <v>319</v>
      </c>
      <c r="C369" s="66" t="s">
        <v>3991</v>
      </c>
      <c r="D369" s="52" t="s">
        <v>3992</v>
      </c>
      <c r="E369" s="52" t="s">
        <v>3931</v>
      </c>
      <c r="F369" s="52" t="s">
        <v>3993</v>
      </c>
      <c r="G369" s="67">
        <v>5888222683</v>
      </c>
      <c r="H369" s="68" t="s">
        <v>3988</v>
      </c>
      <c r="I369" s="69">
        <v>45621</v>
      </c>
      <c r="J369" s="69">
        <v>46387</v>
      </c>
      <c r="K369" s="70">
        <v>0.25990000000000002</v>
      </c>
      <c r="L369" s="71">
        <v>1530077010</v>
      </c>
      <c r="M369" s="67">
        <v>4358145673</v>
      </c>
      <c r="N369" s="52">
        <v>0</v>
      </c>
      <c r="O369" s="72" t="s">
        <v>454</v>
      </c>
      <c r="P369" s="88" t="s">
        <v>2361</v>
      </c>
    </row>
    <row r="370" spans="2:16" ht="105.6" x14ac:dyDescent="0.3">
      <c r="B370" s="52" t="s">
        <v>319</v>
      </c>
      <c r="C370" s="66" t="s">
        <v>3994</v>
      </c>
      <c r="D370" s="52" t="s">
        <v>3995</v>
      </c>
      <c r="E370" s="52" t="s">
        <v>2160</v>
      </c>
      <c r="F370" s="52" t="s">
        <v>3996</v>
      </c>
      <c r="G370" s="67">
        <v>1809429498</v>
      </c>
      <c r="H370" s="68" t="s">
        <v>3997</v>
      </c>
      <c r="I370" s="69">
        <v>45635</v>
      </c>
      <c r="J370" s="69">
        <v>45931</v>
      </c>
      <c r="K370" s="70">
        <v>0.6</v>
      </c>
      <c r="L370" s="71">
        <v>1085657968</v>
      </c>
      <c r="M370" s="67">
        <v>723771530</v>
      </c>
      <c r="N370" s="52">
        <v>1</v>
      </c>
      <c r="O370" s="72">
        <v>675299998</v>
      </c>
      <c r="P370" s="88" t="s">
        <v>2361</v>
      </c>
    </row>
    <row r="371" spans="2:16" ht="105.6" x14ac:dyDescent="0.3">
      <c r="B371" s="52" t="s">
        <v>319</v>
      </c>
      <c r="C371" s="66" t="s">
        <v>3998</v>
      </c>
      <c r="D371" s="52" t="s">
        <v>3999</v>
      </c>
      <c r="E371" s="52" t="s">
        <v>3740</v>
      </c>
      <c r="F371" s="52" t="s">
        <v>4000</v>
      </c>
      <c r="G371" s="67">
        <v>33079361576</v>
      </c>
      <c r="H371" s="68" t="s">
        <v>4001</v>
      </c>
      <c r="I371" s="69"/>
      <c r="J371" s="69"/>
      <c r="K371" s="70"/>
      <c r="L371" s="71"/>
      <c r="M371" s="67"/>
      <c r="N371" s="52">
        <v>1</v>
      </c>
      <c r="O371" s="72"/>
      <c r="P371" s="88" t="s">
        <v>2361</v>
      </c>
    </row>
    <row r="372" spans="2:16" ht="39.6" x14ac:dyDescent="0.3">
      <c r="B372" s="52" t="s">
        <v>319</v>
      </c>
      <c r="C372" s="66" t="s">
        <v>4003</v>
      </c>
      <c r="D372" s="52" t="s">
        <v>4004</v>
      </c>
      <c r="E372" s="52" t="s">
        <v>3740</v>
      </c>
      <c r="F372" s="52" t="s">
        <v>4005</v>
      </c>
      <c r="G372" s="67">
        <v>31169674053</v>
      </c>
      <c r="H372" s="68" t="s">
        <v>4006</v>
      </c>
      <c r="I372" s="69">
        <v>45685</v>
      </c>
      <c r="J372" s="69">
        <v>46081</v>
      </c>
      <c r="K372" s="70">
        <v>0.3</v>
      </c>
      <c r="L372" s="71">
        <v>9335820846</v>
      </c>
      <c r="M372" s="67">
        <v>21833853207</v>
      </c>
      <c r="N372" s="52">
        <v>0</v>
      </c>
      <c r="O372" s="72">
        <v>0</v>
      </c>
      <c r="P372" s="88" t="s">
        <v>2361</v>
      </c>
    </row>
    <row r="373" spans="2:16" ht="105.6" x14ac:dyDescent="0.3">
      <c r="B373" s="52" t="s">
        <v>319</v>
      </c>
      <c r="C373" s="66" t="s">
        <v>4007</v>
      </c>
      <c r="D373" s="52" t="s">
        <v>4008</v>
      </c>
      <c r="E373" s="52" t="s">
        <v>4009</v>
      </c>
      <c r="F373" s="52" t="s">
        <v>3379</v>
      </c>
      <c r="G373" s="67">
        <v>1125714106</v>
      </c>
      <c r="H373" s="68" t="s">
        <v>4010</v>
      </c>
      <c r="I373" s="69">
        <v>45698</v>
      </c>
      <c r="J373" s="69">
        <v>45731</v>
      </c>
      <c r="K373" s="70">
        <v>0.99</v>
      </c>
      <c r="L373" s="71">
        <v>1125493741</v>
      </c>
      <c r="M373" s="67">
        <v>220365</v>
      </c>
      <c r="N373" s="52">
        <v>0</v>
      </c>
      <c r="O373" s="72">
        <v>0</v>
      </c>
      <c r="P373" s="88" t="s">
        <v>2361</v>
      </c>
    </row>
    <row r="374" spans="2:16" ht="66" x14ac:dyDescent="0.3">
      <c r="B374" s="52" t="s">
        <v>319</v>
      </c>
      <c r="C374" s="66" t="s">
        <v>3213</v>
      </c>
      <c r="D374" s="52" t="s">
        <v>3214</v>
      </c>
      <c r="E374" s="52" t="s">
        <v>2160</v>
      </c>
      <c r="F374" s="52" t="s">
        <v>3215</v>
      </c>
      <c r="G374" s="67">
        <v>138950000</v>
      </c>
      <c r="H374" s="68" t="s">
        <v>4011</v>
      </c>
      <c r="I374" s="69">
        <v>45720</v>
      </c>
      <c r="J374" s="69">
        <v>45965</v>
      </c>
      <c r="K374" s="70">
        <v>0</v>
      </c>
      <c r="L374" s="71"/>
      <c r="M374" s="67">
        <v>138950000</v>
      </c>
      <c r="N374" s="52">
        <v>0</v>
      </c>
      <c r="O374" s="72">
        <v>0</v>
      </c>
      <c r="P374" s="88" t="s">
        <v>2361</v>
      </c>
    </row>
    <row r="375" spans="2:16" ht="105.6" x14ac:dyDescent="0.3">
      <c r="B375" s="52" t="s">
        <v>319</v>
      </c>
      <c r="C375" s="66" t="s">
        <v>4012</v>
      </c>
      <c r="D375" s="52" t="s">
        <v>3397</v>
      </c>
      <c r="E375" s="52" t="s">
        <v>4009</v>
      </c>
      <c r="F375" s="52" t="s">
        <v>3399</v>
      </c>
      <c r="G375" s="67">
        <v>348537910</v>
      </c>
      <c r="H375" s="68" t="s">
        <v>4013</v>
      </c>
      <c r="I375" s="69">
        <v>45736</v>
      </c>
      <c r="J375" s="69">
        <v>45886</v>
      </c>
      <c r="K375" s="70">
        <v>0</v>
      </c>
      <c r="L375" s="71"/>
      <c r="M375" s="67">
        <v>348537910</v>
      </c>
      <c r="N375" s="52">
        <v>0</v>
      </c>
      <c r="O375" s="72">
        <v>0</v>
      </c>
      <c r="P375" s="88" t="s">
        <v>2361</v>
      </c>
    </row>
    <row r="376" spans="2:16" ht="39.6" x14ac:dyDescent="0.3">
      <c r="B376" s="52" t="s">
        <v>319</v>
      </c>
      <c r="C376" s="66" t="s">
        <v>4015</v>
      </c>
      <c r="D376" s="52" t="s">
        <v>3219</v>
      </c>
      <c r="E376" s="52" t="s">
        <v>2160</v>
      </c>
      <c r="F376" s="52" t="s">
        <v>3220</v>
      </c>
      <c r="G376" s="67">
        <v>7133566</v>
      </c>
      <c r="H376" s="68" t="s">
        <v>3221</v>
      </c>
      <c r="I376" s="69"/>
      <c r="J376" s="69"/>
      <c r="K376" s="70">
        <v>0</v>
      </c>
      <c r="L376" s="71"/>
      <c r="M376" s="67">
        <v>7133566</v>
      </c>
      <c r="N376" s="52">
        <v>0</v>
      </c>
      <c r="O376" s="72">
        <v>0</v>
      </c>
      <c r="P376" s="88" t="s">
        <v>2431</v>
      </c>
    </row>
    <row r="377" spans="2:16" ht="105.6" x14ac:dyDescent="0.3">
      <c r="B377" s="52" t="s">
        <v>319</v>
      </c>
      <c r="C377" s="66" t="s">
        <v>4016</v>
      </c>
      <c r="D377" s="52" t="s">
        <v>3235</v>
      </c>
      <c r="E377" s="52" t="s">
        <v>2160</v>
      </c>
      <c r="F377" s="52" t="s">
        <v>3236</v>
      </c>
      <c r="G377" s="67">
        <v>987320909</v>
      </c>
      <c r="H377" s="68" t="s">
        <v>4017</v>
      </c>
      <c r="I377" s="69">
        <v>45742</v>
      </c>
      <c r="J377" s="69">
        <v>45987</v>
      </c>
      <c r="K377" s="70">
        <v>0</v>
      </c>
      <c r="L377" s="71"/>
      <c r="M377" s="67">
        <v>987320909</v>
      </c>
      <c r="N377" s="52">
        <v>0</v>
      </c>
      <c r="O377" s="72">
        <v>0</v>
      </c>
      <c r="P377" s="88" t="s">
        <v>2266</v>
      </c>
    </row>
    <row r="378" spans="2:16" ht="105.6" x14ac:dyDescent="0.3">
      <c r="B378" s="52" t="s">
        <v>319</v>
      </c>
      <c r="C378" s="66" t="s">
        <v>3269</v>
      </c>
      <c r="D378" s="52" t="s">
        <v>4008</v>
      </c>
      <c r="E378" s="52" t="s">
        <v>4009</v>
      </c>
      <c r="F378" s="52" t="s">
        <v>3270</v>
      </c>
      <c r="G378" s="67">
        <v>296081438</v>
      </c>
      <c r="H378" s="68" t="s">
        <v>3271</v>
      </c>
      <c r="I378" s="69">
        <v>45742</v>
      </c>
      <c r="J378" s="69">
        <v>45926</v>
      </c>
      <c r="K378" s="70">
        <v>0.19</v>
      </c>
      <c r="L378" s="71">
        <v>58962359</v>
      </c>
      <c r="M378" s="67">
        <v>237119079</v>
      </c>
      <c r="N378" s="52">
        <v>0</v>
      </c>
      <c r="O378" s="72">
        <v>0</v>
      </c>
      <c r="P378" s="88" t="s">
        <v>2191</v>
      </c>
    </row>
    <row r="379" spans="2:16" ht="39.6" x14ac:dyDescent="0.3">
      <c r="B379" s="52" t="s">
        <v>319</v>
      </c>
      <c r="C379" s="66" t="s">
        <v>3381</v>
      </c>
      <c r="D379" s="52" t="s">
        <v>4020</v>
      </c>
      <c r="E379" s="52" t="s">
        <v>4009</v>
      </c>
      <c r="F379" s="52" t="s">
        <v>3382</v>
      </c>
      <c r="G379" s="67">
        <v>4379459987</v>
      </c>
      <c r="H379" s="68" t="s">
        <v>4010</v>
      </c>
      <c r="I379" s="69">
        <v>45748</v>
      </c>
      <c r="J379" s="69">
        <v>45930</v>
      </c>
      <c r="K379" s="70">
        <v>0.68</v>
      </c>
      <c r="L379" s="71">
        <v>2983708182</v>
      </c>
      <c r="M379" s="67">
        <v>1395751805</v>
      </c>
      <c r="N379" s="52">
        <v>0</v>
      </c>
      <c r="O379" s="72">
        <v>0</v>
      </c>
      <c r="P379" s="88" t="s">
        <v>2271</v>
      </c>
    </row>
    <row r="380" spans="2:16" ht="92.4" x14ac:dyDescent="0.3">
      <c r="B380" s="52" t="s">
        <v>319</v>
      </c>
      <c r="C380" s="66" t="s">
        <v>4021</v>
      </c>
      <c r="D380" s="52" t="s">
        <v>3272</v>
      </c>
      <c r="E380" s="52" t="s">
        <v>2160</v>
      </c>
      <c r="F380" s="52" t="s">
        <v>3273</v>
      </c>
      <c r="G380" s="67">
        <v>853740986</v>
      </c>
      <c r="H380" s="68" t="s">
        <v>3265</v>
      </c>
      <c r="I380" s="69"/>
      <c r="J380" s="69"/>
      <c r="K380" s="70">
        <v>0</v>
      </c>
      <c r="L380" s="71"/>
      <c r="M380" s="67">
        <v>853740986</v>
      </c>
      <c r="N380" s="52">
        <v>0</v>
      </c>
      <c r="O380" s="72"/>
      <c r="P380" s="88" t="s">
        <v>2288</v>
      </c>
    </row>
    <row r="381" spans="2:16" ht="105.6" x14ac:dyDescent="0.3">
      <c r="B381" s="52" t="s">
        <v>319</v>
      </c>
      <c r="C381" s="66" t="s">
        <v>3262</v>
      </c>
      <c r="D381" s="52" t="s">
        <v>3263</v>
      </c>
      <c r="E381" s="52" t="s">
        <v>2160</v>
      </c>
      <c r="F381" s="52" t="s">
        <v>3264</v>
      </c>
      <c r="G381" s="67">
        <v>667892974</v>
      </c>
      <c r="H381" s="68" t="s">
        <v>3265</v>
      </c>
      <c r="I381" s="69">
        <v>45748</v>
      </c>
      <c r="J381" s="69">
        <v>45901</v>
      </c>
      <c r="K381" s="70">
        <v>0.98</v>
      </c>
      <c r="L381" s="71">
        <v>65954560</v>
      </c>
      <c r="M381" s="67">
        <v>601938414</v>
      </c>
      <c r="N381" s="52"/>
      <c r="O381" s="72"/>
      <c r="P381" s="88" t="s">
        <v>2288</v>
      </c>
    </row>
    <row r="382" spans="2:16" ht="105.6" x14ac:dyDescent="0.3">
      <c r="B382" s="52" t="s">
        <v>319</v>
      </c>
      <c r="C382" s="66" t="s">
        <v>3259</v>
      </c>
      <c r="D382" s="52" t="s">
        <v>3260</v>
      </c>
      <c r="E382" s="52" t="s">
        <v>2160</v>
      </c>
      <c r="F382" s="52" t="s">
        <v>3261</v>
      </c>
      <c r="G382" s="67">
        <v>2149488478</v>
      </c>
      <c r="H382" s="68" t="s">
        <v>4022</v>
      </c>
      <c r="I382" s="69"/>
      <c r="J382" s="69"/>
      <c r="K382" s="70">
        <v>0</v>
      </c>
      <c r="L382" s="71"/>
      <c r="M382" s="67">
        <v>2149488478</v>
      </c>
      <c r="N382" s="52"/>
      <c r="O382" s="72"/>
      <c r="P382" s="88" t="s">
        <v>2288</v>
      </c>
    </row>
    <row r="383" spans="2:16" ht="66" x14ac:dyDescent="0.3">
      <c r="B383" s="52" t="s">
        <v>319</v>
      </c>
      <c r="C383" s="66" t="s">
        <v>3266</v>
      </c>
      <c r="D383" s="52" t="s">
        <v>3267</v>
      </c>
      <c r="E383" s="52" t="s">
        <v>2160</v>
      </c>
      <c r="F383" s="52" t="s">
        <v>3268</v>
      </c>
      <c r="G383" s="67">
        <v>439996633</v>
      </c>
      <c r="H383" s="68" t="s">
        <v>4023</v>
      </c>
      <c r="I383" s="69">
        <v>45748</v>
      </c>
      <c r="J383" s="69">
        <v>45901</v>
      </c>
      <c r="K383" s="70">
        <v>0.18</v>
      </c>
      <c r="L383" s="71">
        <v>82012420</v>
      </c>
      <c r="M383" s="67">
        <v>357984213</v>
      </c>
      <c r="N383" s="52">
        <v>0</v>
      </c>
      <c r="O383" s="72"/>
      <c r="P383" s="88" t="s">
        <v>2288</v>
      </c>
    </row>
    <row r="384" spans="2:16" ht="92.4" x14ac:dyDescent="0.3">
      <c r="B384" s="52" t="s">
        <v>319</v>
      </c>
      <c r="C384" s="66" t="s">
        <v>4024</v>
      </c>
      <c r="D384" s="52" t="s">
        <v>3251</v>
      </c>
      <c r="E384" s="52" t="s">
        <v>2160</v>
      </c>
      <c r="F384" s="52" t="s">
        <v>4025</v>
      </c>
      <c r="G384" s="67">
        <v>202272722</v>
      </c>
      <c r="H384" s="68" t="s">
        <v>3252</v>
      </c>
      <c r="I384" s="69">
        <v>45754</v>
      </c>
      <c r="J384" s="69">
        <v>45937</v>
      </c>
      <c r="K384" s="70">
        <v>0.49</v>
      </c>
      <c r="L384" s="71">
        <v>100688282</v>
      </c>
      <c r="M384" s="67">
        <v>101584440</v>
      </c>
      <c r="N384" s="52"/>
      <c r="O384" s="72"/>
      <c r="P384" s="88" t="s">
        <v>2288</v>
      </c>
    </row>
    <row r="385" spans="2:17" ht="105.6" x14ac:dyDescent="0.3">
      <c r="B385" s="52" t="s">
        <v>319</v>
      </c>
      <c r="C385" s="66" t="s">
        <v>4027</v>
      </c>
      <c r="D385" s="52" t="s">
        <v>4028</v>
      </c>
      <c r="E385" s="52" t="s">
        <v>2160</v>
      </c>
      <c r="F385" s="52" t="s">
        <v>3246</v>
      </c>
      <c r="G385" s="67">
        <v>225315388</v>
      </c>
      <c r="H385" s="68" t="s">
        <v>3247</v>
      </c>
      <c r="I385" s="69">
        <v>45769</v>
      </c>
      <c r="J385" s="69">
        <v>46022</v>
      </c>
      <c r="K385" s="70">
        <v>0</v>
      </c>
      <c r="L385" s="71"/>
      <c r="M385" s="67">
        <v>225315388</v>
      </c>
      <c r="N385" s="52">
        <v>0</v>
      </c>
      <c r="O385" s="72">
        <v>0</v>
      </c>
      <c r="P385" s="88" t="s">
        <v>2288</v>
      </c>
    </row>
    <row r="386" spans="2:17" ht="105.6" x14ac:dyDescent="0.3">
      <c r="B386" s="52" t="s">
        <v>319</v>
      </c>
      <c r="C386" s="66" t="s">
        <v>4029</v>
      </c>
      <c r="D386" s="52" t="s">
        <v>454</v>
      </c>
      <c r="E386" s="52" t="s">
        <v>454</v>
      </c>
      <c r="F386" s="52" t="s">
        <v>3401</v>
      </c>
      <c r="G386" s="67">
        <v>1220000000</v>
      </c>
      <c r="H386" s="68" t="s">
        <v>3402</v>
      </c>
      <c r="I386" s="69"/>
      <c r="J386" s="69"/>
      <c r="K386" s="70">
        <v>0</v>
      </c>
      <c r="L386" s="71"/>
      <c r="M386" s="67">
        <v>1220000000</v>
      </c>
      <c r="N386" s="52">
        <v>0</v>
      </c>
      <c r="O386" s="72">
        <v>0</v>
      </c>
      <c r="P386" s="88" t="s">
        <v>2616</v>
      </c>
    </row>
    <row r="387" spans="2:17" ht="105.6" x14ac:dyDescent="0.3">
      <c r="B387" s="52" t="s">
        <v>319</v>
      </c>
      <c r="C387" s="66" t="s">
        <v>3295</v>
      </c>
      <c r="D387" s="52" t="s">
        <v>3296</v>
      </c>
      <c r="E387" s="52" t="s">
        <v>2160</v>
      </c>
      <c r="F387" s="52" t="s">
        <v>3297</v>
      </c>
      <c r="G387" s="67">
        <v>283312820</v>
      </c>
      <c r="H387" s="68" t="s">
        <v>3298</v>
      </c>
      <c r="I387" s="69">
        <v>45768</v>
      </c>
      <c r="J387" s="69">
        <v>45889</v>
      </c>
      <c r="K387" s="70">
        <v>0</v>
      </c>
      <c r="L387" s="71"/>
      <c r="M387" s="67">
        <v>283312820</v>
      </c>
      <c r="N387" s="52">
        <v>0</v>
      </c>
      <c r="O387" s="72">
        <v>0</v>
      </c>
      <c r="P387" s="88" t="s">
        <v>2191</v>
      </c>
    </row>
    <row r="388" spans="2:17" ht="52.8" x14ac:dyDescent="0.3">
      <c r="B388" s="52" t="s">
        <v>319</v>
      </c>
      <c r="C388" s="66" t="s">
        <v>4031</v>
      </c>
      <c r="D388" s="52" t="s">
        <v>3249</v>
      </c>
      <c r="E388" s="52" t="s">
        <v>2160</v>
      </c>
      <c r="F388" s="52" t="s">
        <v>3250</v>
      </c>
      <c r="G388" s="143">
        <v>231138936</v>
      </c>
      <c r="H388" s="68" t="s">
        <v>4032</v>
      </c>
      <c r="I388" s="69">
        <v>45789</v>
      </c>
      <c r="J388" s="69">
        <v>45969</v>
      </c>
      <c r="K388" s="70">
        <v>0</v>
      </c>
      <c r="L388" s="71"/>
      <c r="M388" s="67">
        <v>231138936</v>
      </c>
      <c r="N388" s="52">
        <v>0</v>
      </c>
      <c r="O388" s="72">
        <v>0</v>
      </c>
      <c r="P388" s="113" t="s">
        <v>2625</v>
      </c>
      <c r="Q388" s="12"/>
    </row>
    <row r="389" spans="2:17" ht="105.6" x14ac:dyDescent="0.3">
      <c r="B389" s="52" t="s">
        <v>319</v>
      </c>
      <c r="C389" s="66" t="s">
        <v>4034</v>
      </c>
      <c r="D389" s="52" t="s">
        <v>3405</v>
      </c>
      <c r="E389" s="52" t="s">
        <v>4009</v>
      </c>
      <c r="F389" s="52" t="s">
        <v>3406</v>
      </c>
      <c r="G389" s="67">
        <v>49617050</v>
      </c>
      <c r="H389" s="68" t="s">
        <v>4035</v>
      </c>
      <c r="I389" s="69"/>
      <c r="J389" s="69"/>
      <c r="K389" s="70">
        <v>0</v>
      </c>
      <c r="L389" s="71"/>
      <c r="M389" s="67">
        <v>49617050</v>
      </c>
      <c r="N389" s="52">
        <v>0</v>
      </c>
      <c r="O389" s="72">
        <v>0</v>
      </c>
      <c r="P389" s="113" t="s">
        <v>2625</v>
      </c>
      <c r="Q389" s="12"/>
    </row>
    <row r="390" spans="2:17" ht="105.6" x14ac:dyDescent="0.3">
      <c r="B390" s="52" t="s">
        <v>319</v>
      </c>
      <c r="C390" s="66" t="s">
        <v>3315</v>
      </c>
      <c r="D390" s="52" t="s">
        <v>4036</v>
      </c>
      <c r="E390" s="52" t="s">
        <v>2160</v>
      </c>
      <c r="F390" s="52" t="s">
        <v>3316</v>
      </c>
      <c r="G390" s="67">
        <v>71199116</v>
      </c>
      <c r="H390" s="68" t="s">
        <v>3212</v>
      </c>
      <c r="I390" s="69">
        <v>45772</v>
      </c>
      <c r="J390" s="69">
        <v>45848</v>
      </c>
      <c r="K390" s="70">
        <v>0</v>
      </c>
      <c r="L390" s="71"/>
      <c r="M390" s="67">
        <v>71199116</v>
      </c>
      <c r="N390" s="52">
        <v>0</v>
      </c>
      <c r="O390" s="72">
        <v>0</v>
      </c>
      <c r="P390" s="113" t="s">
        <v>2625</v>
      </c>
      <c r="Q390" s="12"/>
    </row>
    <row r="391" spans="2:17" ht="105.6" x14ac:dyDescent="0.3">
      <c r="B391" s="52" t="s">
        <v>319</v>
      </c>
      <c r="C391" s="66" t="s">
        <v>4038</v>
      </c>
      <c r="D391" s="52" t="s">
        <v>4039</v>
      </c>
      <c r="E391" s="52" t="s">
        <v>2160</v>
      </c>
      <c r="F391" s="52" t="s">
        <v>3289</v>
      </c>
      <c r="G391" s="67">
        <v>509694136</v>
      </c>
      <c r="H391" s="68" t="s">
        <v>4040</v>
      </c>
      <c r="I391" s="69"/>
      <c r="J391" s="69"/>
      <c r="K391" s="70">
        <v>0</v>
      </c>
      <c r="L391" s="71"/>
      <c r="M391" s="67">
        <v>509694136</v>
      </c>
      <c r="N391" s="52">
        <v>0</v>
      </c>
      <c r="O391" s="72">
        <v>0</v>
      </c>
      <c r="P391" s="113" t="s">
        <v>2625</v>
      </c>
      <c r="Q391" s="12"/>
    </row>
    <row r="392" spans="2:17" ht="105.6" x14ac:dyDescent="0.3">
      <c r="B392" s="52" t="s">
        <v>319</v>
      </c>
      <c r="C392" s="66" t="s">
        <v>4042</v>
      </c>
      <c r="D392" s="52" t="s">
        <v>3243</v>
      </c>
      <c r="E392" s="52" t="s">
        <v>2160</v>
      </c>
      <c r="F392" s="52" t="s">
        <v>3244</v>
      </c>
      <c r="G392" s="67">
        <v>1535130914</v>
      </c>
      <c r="H392" s="68" t="s">
        <v>4043</v>
      </c>
      <c r="I392" s="69"/>
      <c r="J392" s="69"/>
      <c r="K392" s="70">
        <v>0</v>
      </c>
      <c r="L392" s="71"/>
      <c r="M392" s="67">
        <v>1535130914</v>
      </c>
      <c r="N392" s="52">
        <v>0</v>
      </c>
      <c r="O392" s="72">
        <v>0</v>
      </c>
      <c r="P392" s="113" t="s">
        <v>2625</v>
      </c>
      <c r="Q392" s="12"/>
    </row>
    <row r="393" spans="2:17" ht="39.6" x14ac:dyDescent="0.3">
      <c r="B393" s="52" t="s">
        <v>319</v>
      </c>
      <c r="C393" s="66" t="s">
        <v>4044</v>
      </c>
      <c r="D393" s="52" t="s">
        <v>3383</v>
      </c>
      <c r="E393" s="52" t="s">
        <v>4009</v>
      </c>
      <c r="F393" s="52" t="s">
        <v>3384</v>
      </c>
      <c r="G393" s="67">
        <v>1901584300</v>
      </c>
      <c r="H393" s="68" t="s">
        <v>4010</v>
      </c>
      <c r="I393" s="69"/>
      <c r="J393" s="69"/>
      <c r="K393" s="70">
        <v>0</v>
      </c>
      <c r="L393" s="71"/>
      <c r="M393" s="67">
        <v>1901584300</v>
      </c>
      <c r="N393" s="52">
        <v>0</v>
      </c>
      <c r="O393" s="72">
        <v>0</v>
      </c>
      <c r="P393" s="113" t="s">
        <v>2625</v>
      </c>
      <c r="Q393" s="12"/>
    </row>
    <row r="394" spans="2:17" ht="92.4" x14ac:dyDescent="0.3">
      <c r="B394" s="52" t="s">
        <v>319</v>
      </c>
      <c r="C394" s="66" t="s">
        <v>4045</v>
      </c>
      <c r="D394" s="52" t="s">
        <v>3253</v>
      </c>
      <c r="E394" s="52" t="s">
        <v>2160</v>
      </c>
      <c r="F394" s="52" t="s">
        <v>3254</v>
      </c>
      <c r="G394" s="67">
        <v>15838280</v>
      </c>
      <c r="H394" s="68" t="s">
        <v>3255</v>
      </c>
      <c r="I394" s="69">
        <v>45783</v>
      </c>
      <c r="J394" s="69">
        <v>45967</v>
      </c>
      <c r="K394" s="70">
        <v>0</v>
      </c>
      <c r="L394" s="71"/>
      <c r="M394" s="67">
        <v>15838280</v>
      </c>
      <c r="N394" s="52">
        <v>0</v>
      </c>
      <c r="O394" s="72">
        <v>0</v>
      </c>
      <c r="P394" s="113" t="s">
        <v>2646</v>
      </c>
      <c r="Q394" s="12"/>
    </row>
    <row r="395" spans="2:17" ht="66" x14ac:dyDescent="0.3">
      <c r="B395" s="52" t="s">
        <v>319</v>
      </c>
      <c r="C395" s="66" t="s">
        <v>4047</v>
      </c>
      <c r="D395" s="52" t="s">
        <v>3229</v>
      </c>
      <c r="E395" s="52" t="s">
        <v>3740</v>
      </c>
      <c r="F395" s="52" t="s">
        <v>3230</v>
      </c>
      <c r="G395" s="67">
        <v>6558639035</v>
      </c>
      <c r="H395" s="68" t="s">
        <v>3231</v>
      </c>
      <c r="I395" s="69"/>
      <c r="J395" s="69"/>
      <c r="K395" s="70">
        <v>0</v>
      </c>
      <c r="L395" s="71"/>
      <c r="M395" s="67">
        <v>6558639035</v>
      </c>
      <c r="N395" s="52">
        <v>0</v>
      </c>
      <c r="O395" s="72">
        <v>0</v>
      </c>
      <c r="P395" s="113" t="s">
        <v>2625</v>
      </c>
      <c r="Q395" s="12"/>
    </row>
    <row r="396" spans="2:17" ht="92.4" x14ac:dyDescent="0.3">
      <c r="B396" s="52" t="s">
        <v>319</v>
      </c>
      <c r="C396" s="66" t="s">
        <v>4049</v>
      </c>
      <c r="D396" s="53" t="s">
        <v>3257</v>
      </c>
      <c r="E396" s="52" t="s">
        <v>2160</v>
      </c>
      <c r="F396" s="52" t="s">
        <v>3258</v>
      </c>
      <c r="G396" s="67">
        <v>1747064533</v>
      </c>
      <c r="H396" s="68" t="s">
        <v>4050</v>
      </c>
      <c r="I396" s="69"/>
      <c r="J396" s="69"/>
      <c r="K396" s="70">
        <v>0</v>
      </c>
      <c r="L396" s="71"/>
      <c r="M396" s="67">
        <v>1747064533</v>
      </c>
      <c r="N396" s="52">
        <v>0</v>
      </c>
      <c r="O396" s="72">
        <v>0</v>
      </c>
      <c r="P396" s="88" t="s">
        <v>2655</v>
      </c>
      <c r="Q396" s="13"/>
    </row>
    <row r="397" spans="2:17" ht="52.8" x14ac:dyDescent="0.3">
      <c r="B397" s="52" t="s">
        <v>319</v>
      </c>
      <c r="C397" s="66" t="s">
        <v>4051</v>
      </c>
      <c r="D397" s="53" t="s">
        <v>3287</v>
      </c>
      <c r="E397" s="52" t="s">
        <v>2160</v>
      </c>
      <c r="F397" s="52" t="s">
        <v>3288</v>
      </c>
      <c r="G397" s="67">
        <v>181494644</v>
      </c>
      <c r="H397" s="68" t="s">
        <v>3212</v>
      </c>
      <c r="I397" s="69">
        <v>45782</v>
      </c>
      <c r="J397" s="69">
        <v>45874</v>
      </c>
      <c r="K397" s="70">
        <v>1</v>
      </c>
      <c r="L397" s="71">
        <v>181494644</v>
      </c>
      <c r="M397" s="67">
        <v>0</v>
      </c>
      <c r="N397" s="52">
        <v>0</v>
      </c>
      <c r="O397" s="72">
        <v>0</v>
      </c>
      <c r="P397" s="88" t="s">
        <v>2655</v>
      </c>
      <c r="Q397" s="14"/>
    </row>
    <row r="398" spans="2:17" ht="92.4" x14ac:dyDescent="0.3">
      <c r="B398" s="52" t="s">
        <v>319</v>
      </c>
      <c r="C398" s="66" t="s">
        <v>4052</v>
      </c>
      <c r="D398" s="53" t="s">
        <v>3303</v>
      </c>
      <c r="E398" s="52" t="s">
        <v>2160</v>
      </c>
      <c r="F398" s="52" t="s">
        <v>3304</v>
      </c>
      <c r="G398" s="67">
        <v>609118798</v>
      </c>
      <c r="H398" s="68" t="s">
        <v>4053</v>
      </c>
      <c r="I398" s="69">
        <v>45796</v>
      </c>
      <c r="J398" s="69">
        <v>46022</v>
      </c>
      <c r="K398" s="70">
        <v>0</v>
      </c>
      <c r="L398" s="71"/>
      <c r="M398" s="67">
        <v>609118798</v>
      </c>
      <c r="N398" s="52">
        <v>0</v>
      </c>
      <c r="O398" s="72">
        <v>0</v>
      </c>
      <c r="P398" s="88" t="s">
        <v>2663</v>
      </c>
      <c r="Q398" s="14"/>
    </row>
    <row r="399" spans="2:17" ht="105.6" x14ac:dyDescent="0.3">
      <c r="B399" s="52" t="s">
        <v>319</v>
      </c>
      <c r="C399" s="66" t="s">
        <v>4054</v>
      </c>
      <c r="D399" s="53" t="s">
        <v>3403</v>
      </c>
      <c r="E399" s="52" t="s">
        <v>4009</v>
      </c>
      <c r="F399" s="52" t="s">
        <v>3404</v>
      </c>
      <c r="G399" s="67">
        <v>578099207</v>
      </c>
      <c r="H399" s="68" t="s">
        <v>4055</v>
      </c>
      <c r="I399" s="69">
        <v>45842</v>
      </c>
      <c r="J399" s="69">
        <v>46022</v>
      </c>
      <c r="K399" s="70">
        <v>0</v>
      </c>
      <c r="L399" s="71"/>
      <c r="M399" s="67">
        <v>578099207</v>
      </c>
      <c r="N399" s="52">
        <v>0</v>
      </c>
      <c r="O399" s="72">
        <v>0</v>
      </c>
      <c r="P399" s="88" t="s">
        <v>2668</v>
      </c>
      <c r="Q399" s="15"/>
    </row>
    <row r="400" spans="2:17" ht="52.8" x14ac:dyDescent="0.3">
      <c r="B400" s="52" t="s">
        <v>319</v>
      </c>
      <c r="C400" s="66" t="s">
        <v>4056</v>
      </c>
      <c r="D400" s="53" t="s">
        <v>3320</v>
      </c>
      <c r="E400" s="52" t="s">
        <v>2160</v>
      </c>
      <c r="F400" s="52" t="s">
        <v>3321</v>
      </c>
      <c r="G400" s="67">
        <v>54313302</v>
      </c>
      <c r="H400" s="68" t="s">
        <v>4057</v>
      </c>
      <c r="I400" s="69">
        <v>45792</v>
      </c>
      <c r="J400" s="69">
        <v>45884</v>
      </c>
      <c r="K400" s="70">
        <v>0</v>
      </c>
      <c r="L400" s="71"/>
      <c r="M400" s="67">
        <v>54313302</v>
      </c>
      <c r="N400" s="52">
        <v>0</v>
      </c>
      <c r="O400" s="72">
        <v>0</v>
      </c>
      <c r="P400" s="88" t="s">
        <v>2655</v>
      </c>
      <c r="Q400" s="15"/>
    </row>
    <row r="401" spans="2:17" ht="39.6" x14ac:dyDescent="0.3">
      <c r="B401" s="52" t="s">
        <v>319</v>
      </c>
      <c r="C401" s="66" t="s">
        <v>4058</v>
      </c>
      <c r="D401" s="53" t="s">
        <v>3281</v>
      </c>
      <c r="E401" s="52" t="s">
        <v>2160</v>
      </c>
      <c r="F401" s="52" t="s">
        <v>3282</v>
      </c>
      <c r="G401" s="67">
        <v>7689037</v>
      </c>
      <c r="H401" s="68" t="s">
        <v>4059</v>
      </c>
      <c r="I401" s="69">
        <v>45797</v>
      </c>
      <c r="J401" s="69">
        <v>45889</v>
      </c>
      <c r="K401" s="70">
        <v>0</v>
      </c>
      <c r="L401" s="71"/>
      <c r="M401" s="67">
        <v>7689037</v>
      </c>
      <c r="N401" s="53">
        <v>0</v>
      </c>
      <c r="O401" s="72">
        <v>0</v>
      </c>
      <c r="P401" s="88" t="s">
        <v>2625</v>
      </c>
      <c r="Q401" s="14"/>
    </row>
    <row r="402" spans="2:17" ht="105.6" x14ac:dyDescent="0.3">
      <c r="B402" s="52" t="s">
        <v>319</v>
      </c>
      <c r="C402" s="66" t="s">
        <v>3284</v>
      </c>
      <c r="D402" s="53" t="s">
        <v>3285</v>
      </c>
      <c r="E402" s="52" t="s">
        <v>2160</v>
      </c>
      <c r="F402" s="52" t="s">
        <v>3286</v>
      </c>
      <c r="G402" s="67">
        <v>10353000</v>
      </c>
      <c r="H402" s="68" t="s">
        <v>3225</v>
      </c>
      <c r="I402" s="69">
        <v>45798</v>
      </c>
      <c r="J402" s="69">
        <v>45890</v>
      </c>
      <c r="K402" s="70">
        <v>0</v>
      </c>
      <c r="L402" s="71"/>
      <c r="M402" s="67">
        <v>10353000</v>
      </c>
      <c r="N402" s="52">
        <v>0</v>
      </c>
      <c r="O402" s="72">
        <v>0</v>
      </c>
      <c r="P402" s="88" t="s">
        <v>2681</v>
      </c>
      <c r="Q402" s="14"/>
    </row>
    <row r="403" spans="2:17" ht="92.4" x14ac:dyDescent="0.3">
      <c r="B403" s="52" t="s">
        <v>319</v>
      </c>
      <c r="C403" s="66" t="s">
        <v>4060</v>
      </c>
      <c r="D403" s="53" t="s">
        <v>3328</v>
      </c>
      <c r="E403" s="52" t="s">
        <v>2160</v>
      </c>
      <c r="F403" s="52" t="s">
        <v>3329</v>
      </c>
      <c r="G403" s="67">
        <v>996158763</v>
      </c>
      <c r="H403" s="68" t="s">
        <v>3330</v>
      </c>
      <c r="I403" s="69">
        <v>45807</v>
      </c>
      <c r="J403" s="69">
        <v>45927</v>
      </c>
      <c r="K403" s="70">
        <v>0</v>
      </c>
      <c r="L403" s="71"/>
      <c r="M403" s="67">
        <v>996158763</v>
      </c>
      <c r="N403" s="52">
        <v>0</v>
      </c>
      <c r="O403" s="72">
        <v>0</v>
      </c>
      <c r="P403" s="88" t="s">
        <v>2681</v>
      </c>
      <c r="Q403" s="15"/>
    </row>
    <row r="404" spans="2:17" ht="92.4" x14ac:dyDescent="0.3">
      <c r="B404" s="52" t="s">
        <v>319</v>
      </c>
      <c r="C404" s="66" t="s">
        <v>4061</v>
      </c>
      <c r="D404" s="53" t="s">
        <v>3317</v>
      </c>
      <c r="E404" s="52" t="s">
        <v>2160</v>
      </c>
      <c r="F404" s="52" t="s">
        <v>3318</v>
      </c>
      <c r="G404" s="67">
        <v>571544180</v>
      </c>
      <c r="H404" s="68" t="s">
        <v>4062</v>
      </c>
      <c r="I404" s="69">
        <v>45797</v>
      </c>
      <c r="J404" s="69">
        <v>45889</v>
      </c>
      <c r="K404" s="70">
        <v>0.1</v>
      </c>
      <c r="L404" s="71"/>
      <c r="M404" s="67">
        <v>571544180</v>
      </c>
      <c r="N404" s="52"/>
      <c r="O404" s="72"/>
      <c r="P404" s="88" t="s">
        <v>2690</v>
      </c>
      <c r="Q404" s="14"/>
    </row>
    <row r="405" spans="2:17" ht="105.6" x14ac:dyDescent="0.3">
      <c r="B405" s="52" t="s">
        <v>319</v>
      </c>
      <c r="C405" s="66" t="s">
        <v>4063</v>
      </c>
      <c r="D405" s="53" t="s">
        <v>3331</v>
      </c>
      <c r="E405" s="52" t="s">
        <v>2160</v>
      </c>
      <c r="F405" s="52" t="s">
        <v>3332</v>
      </c>
      <c r="G405" s="67">
        <v>1035066760</v>
      </c>
      <c r="H405" s="68" t="s">
        <v>4064</v>
      </c>
      <c r="I405" s="69">
        <v>45807</v>
      </c>
      <c r="J405" s="69">
        <v>45927</v>
      </c>
      <c r="K405" s="70">
        <v>0</v>
      </c>
      <c r="L405" s="71"/>
      <c r="M405" s="67">
        <v>1035066760</v>
      </c>
      <c r="N405" s="52"/>
      <c r="O405" s="72"/>
      <c r="P405" s="88" t="s">
        <v>2655</v>
      </c>
      <c r="Q405" s="14"/>
    </row>
    <row r="406" spans="2:17" ht="39.6" x14ac:dyDescent="0.3">
      <c r="B406" s="52" t="s">
        <v>319</v>
      </c>
      <c r="C406" s="66" t="s">
        <v>4065</v>
      </c>
      <c r="D406" s="53" t="s">
        <v>3209</v>
      </c>
      <c r="E406" s="52" t="s">
        <v>2160</v>
      </c>
      <c r="F406" s="52" t="s">
        <v>3211</v>
      </c>
      <c r="G406" s="67">
        <v>1633249225</v>
      </c>
      <c r="H406" s="68" t="s">
        <v>4066</v>
      </c>
      <c r="I406" s="69">
        <v>45804</v>
      </c>
      <c r="J406" s="69">
        <v>45980</v>
      </c>
      <c r="K406" s="70">
        <v>0</v>
      </c>
      <c r="L406" s="71"/>
      <c r="M406" s="67">
        <v>1633249225</v>
      </c>
      <c r="N406" s="52"/>
      <c r="O406" s="72"/>
      <c r="P406" s="88" t="s">
        <v>2681</v>
      </c>
      <c r="Q406" s="14"/>
    </row>
    <row r="407" spans="2:17" ht="105.6" x14ac:dyDescent="0.3">
      <c r="B407" s="52" t="s">
        <v>319</v>
      </c>
      <c r="C407" s="66" t="s">
        <v>4068</v>
      </c>
      <c r="D407" s="53" t="s">
        <v>3385</v>
      </c>
      <c r="E407" s="52" t="s">
        <v>4009</v>
      </c>
      <c r="F407" s="52" t="s">
        <v>3386</v>
      </c>
      <c r="G407" s="67">
        <v>403053347</v>
      </c>
      <c r="H407" s="68" t="s">
        <v>4069</v>
      </c>
      <c r="I407" s="69">
        <v>45805</v>
      </c>
      <c r="J407" s="69">
        <v>45955</v>
      </c>
      <c r="K407" s="70">
        <v>0</v>
      </c>
      <c r="L407" s="71"/>
      <c r="M407" s="67">
        <v>403053347</v>
      </c>
      <c r="N407" s="52"/>
      <c r="O407" s="72"/>
      <c r="P407" s="88" t="s">
        <v>2663</v>
      </c>
      <c r="Q407" s="14"/>
    </row>
    <row r="408" spans="2:17" ht="39.6" x14ac:dyDescent="0.3">
      <c r="B408" s="52" t="s">
        <v>319</v>
      </c>
      <c r="C408" s="66" t="s">
        <v>3226</v>
      </c>
      <c r="D408" s="53" t="s">
        <v>3227</v>
      </c>
      <c r="E408" s="52" t="s">
        <v>3740</v>
      </c>
      <c r="F408" s="52" t="s">
        <v>3228</v>
      </c>
      <c r="G408" s="67">
        <v>13457851007</v>
      </c>
      <c r="H408" s="68" t="s">
        <v>4001</v>
      </c>
      <c r="I408" s="69">
        <v>45812</v>
      </c>
      <c r="J408" s="69">
        <v>46022</v>
      </c>
      <c r="K408" s="70">
        <v>0</v>
      </c>
      <c r="L408" s="71"/>
      <c r="M408" s="67">
        <v>13457851007</v>
      </c>
      <c r="N408" s="52"/>
      <c r="O408" s="72"/>
      <c r="P408" s="88" t="s">
        <v>2663</v>
      </c>
      <c r="Q408" s="15"/>
    </row>
    <row r="409" spans="2:17" ht="145.19999999999999" x14ac:dyDescent="0.3">
      <c r="B409" s="52" t="s">
        <v>319</v>
      </c>
      <c r="C409" s="66" t="s">
        <v>4071</v>
      </c>
      <c r="D409" s="53" t="s">
        <v>3359</v>
      </c>
      <c r="E409" s="52" t="s">
        <v>2160</v>
      </c>
      <c r="F409" s="52" t="s">
        <v>3360</v>
      </c>
      <c r="G409" s="67">
        <v>1799994</v>
      </c>
      <c r="H409" s="68" t="s">
        <v>3361</v>
      </c>
      <c r="I409" s="69">
        <v>45807</v>
      </c>
      <c r="J409" s="69">
        <v>45866</v>
      </c>
      <c r="K409" s="70">
        <v>1</v>
      </c>
      <c r="L409" s="71">
        <v>1799994</v>
      </c>
      <c r="M409" s="67">
        <v>0</v>
      </c>
      <c r="N409" s="52">
        <v>0</v>
      </c>
      <c r="O409" s="72">
        <v>0</v>
      </c>
      <c r="P409" s="88" t="s">
        <v>2668</v>
      </c>
      <c r="Q409" s="15"/>
    </row>
    <row r="410" spans="2:17" ht="92.4" x14ac:dyDescent="0.3">
      <c r="B410" s="52" t="s">
        <v>319</v>
      </c>
      <c r="C410" s="66" t="s">
        <v>4072</v>
      </c>
      <c r="D410" s="53" t="s">
        <v>3217</v>
      </c>
      <c r="E410" s="52" t="s">
        <v>2160</v>
      </c>
      <c r="F410" s="52" t="s">
        <v>3218</v>
      </c>
      <c r="G410" s="67">
        <v>2761580226</v>
      </c>
      <c r="H410" s="68" t="s">
        <v>4073</v>
      </c>
      <c r="I410" s="69">
        <v>45811</v>
      </c>
      <c r="J410" s="69">
        <v>45991</v>
      </c>
      <c r="K410" s="70">
        <v>0</v>
      </c>
      <c r="L410" s="71"/>
      <c r="M410" s="67">
        <v>2761580226</v>
      </c>
      <c r="N410" s="52"/>
      <c r="O410" s="72"/>
      <c r="P410" s="88" t="s">
        <v>2668</v>
      </c>
      <c r="Q410" s="14"/>
    </row>
    <row r="411" spans="2:17" ht="105.6" x14ac:dyDescent="0.3">
      <c r="B411" s="52" t="s">
        <v>319</v>
      </c>
      <c r="C411" s="66" t="s">
        <v>4075</v>
      </c>
      <c r="D411" s="53" t="s">
        <v>3274</v>
      </c>
      <c r="E411" s="52" t="s">
        <v>2160</v>
      </c>
      <c r="F411" s="52" t="s">
        <v>3275</v>
      </c>
      <c r="G411" s="67">
        <v>116462094</v>
      </c>
      <c r="H411" s="68" t="s">
        <v>3239</v>
      </c>
      <c r="I411" s="69">
        <v>45807</v>
      </c>
      <c r="J411" s="69">
        <v>45929</v>
      </c>
      <c r="K411" s="70">
        <v>0</v>
      </c>
      <c r="L411" s="71"/>
      <c r="M411" s="67">
        <v>116462094</v>
      </c>
      <c r="N411" s="52"/>
      <c r="O411" s="72"/>
      <c r="P411" s="88" t="s">
        <v>2717</v>
      </c>
      <c r="Q411" s="14"/>
    </row>
    <row r="412" spans="2:17" ht="105.6" x14ac:dyDescent="0.3">
      <c r="B412" s="52" t="s">
        <v>319</v>
      </c>
      <c r="C412" s="66" t="s">
        <v>4076</v>
      </c>
      <c r="D412" s="53" t="s">
        <v>3232</v>
      </c>
      <c r="E412" s="52" t="s">
        <v>2160</v>
      </c>
      <c r="F412" s="52" t="s">
        <v>3233</v>
      </c>
      <c r="G412" s="67">
        <v>2261648327</v>
      </c>
      <c r="H412" s="68" t="s">
        <v>4017</v>
      </c>
      <c r="I412" s="69">
        <v>45800</v>
      </c>
      <c r="J412" s="69">
        <v>45923</v>
      </c>
      <c r="K412" s="70">
        <v>0</v>
      </c>
      <c r="L412" s="71"/>
      <c r="M412" s="67">
        <v>2261648327</v>
      </c>
      <c r="N412" s="52"/>
      <c r="O412" s="72"/>
      <c r="P412" s="88" t="s">
        <v>2717</v>
      </c>
      <c r="Q412" s="16"/>
    </row>
    <row r="413" spans="2:17" ht="39.6" x14ac:dyDescent="0.3">
      <c r="B413" s="52" t="s">
        <v>319</v>
      </c>
      <c r="C413" s="66" t="s">
        <v>4077</v>
      </c>
      <c r="D413" s="53" t="s">
        <v>3372</v>
      </c>
      <c r="E413" s="52" t="s">
        <v>2160</v>
      </c>
      <c r="F413" s="52" t="s">
        <v>3373</v>
      </c>
      <c r="G413" s="67">
        <v>142561417</v>
      </c>
      <c r="H413" s="68" t="s">
        <v>4078</v>
      </c>
      <c r="I413" s="69">
        <v>45813</v>
      </c>
      <c r="J413" s="69">
        <v>45963</v>
      </c>
      <c r="K413" s="70">
        <v>0</v>
      </c>
      <c r="L413" s="71"/>
      <c r="M413" s="67">
        <v>142561417</v>
      </c>
      <c r="N413" s="52"/>
      <c r="O413" s="72"/>
      <c r="P413" s="88" t="s">
        <v>2725</v>
      </c>
      <c r="Q413" s="14"/>
    </row>
    <row r="414" spans="2:17" ht="39.6" x14ac:dyDescent="0.3">
      <c r="B414" s="52" t="s">
        <v>319</v>
      </c>
      <c r="C414" s="66" t="s">
        <v>4080</v>
      </c>
      <c r="D414" s="53" t="s">
        <v>3338</v>
      </c>
      <c r="E414" s="52" t="s">
        <v>2160</v>
      </c>
      <c r="F414" s="52" t="s">
        <v>3339</v>
      </c>
      <c r="G414" s="67">
        <v>37200000</v>
      </c>
      <c r="H414" s="68" t="s">
        <v>3340</v>
      </c>
      <c r="I414" s="69">
        <v>45819</v>
      </c>
      <c r="J414" s="69">
        <v>46001</v>
      </c>
      <c r="K414" s="70">
        <v>0</v>
      </c>
      <c r="L414" s="71"/>
      <c r="M414" s="67">
        <v>37200000</v>
      </c>
      <c r="N414" s="52"/>
      <c r="O414" s="72"/>
      <c r="P414" s="88" t="s">
        <v>2725</v>
      </c>
      <c r="Q414" s="14"/>
    </row>
    <row r="415" spans="2:17" ht="39.6" x14ac:dyDescent="0.3">
      <c r="B415" s="52" t="s">
        <v>319</v>
      </c>
      <c r="C415" s="66" t="s">
        <v>3344</v>
      </c>
      <c r="D415" s="53" t="s">
        <v>3345</v>
      </c>
      <c r="E415" s="52" t="s">
        <v>2160</v>
      </c>
      <c r="F415" s="52" t="s">
        <v>3346</v>
      </c>
      <c r="G415" s="67">
        <v>24446006</v>
      </c>
      <c r="H415" s="68" t="s">
        <v>3239</v>
      </c>
      <c r="I415" s="69">
        <v>45820</v>
      </c>
      <c r="J415" s="69">
        <v>45973</v>
      </c>
      <c r="K415" s="70">
        <v>0</v>
      </c>
      <c r="L415" s="71"/>
      <c r="M415" s="67">
        <v>24446006</v>
      </c>
      <c r="N415" s="52"/>
      <c r="O415" s="72"/>
      <c r="P415" s="88" t="s">
        <v>2625</v>
      </c>
      <c r="Q415" s="14"/>
    </row>
    <row r="416" spans="2:17" ht="39.6" x14ac:dyDescent="0.3">
      <c r="B416" s="52" t="s">
        <v>319</v>
      </c>
      <c r="C416" s="66" t="s">
        <v>4082</v>
      </c>
      <c r="D416" s="53" t="s">
        <v>3387</v>
      </c>
      <c r="E416" s="52" t="s">
        <v>4009</v>
      </c>
      <c r="F416" s="52" t="s">
        <v>3388</v>
      </c>
      <c r="G416" s="67">
        <v>1526347967</v>
      </c>
      <c r="H416" s="68" t="s">
        <v>4083</v>
      </c>
      <c r="I416" s="69">
        <v>45833</v>
      </c>
      <c r="J416" s="69">
        <v>46022</v>
      </c>
      <c r="K416" s="70">
        <v>0</v>
      </c>
      <c r="L416" s="71"/>
      <c r="M416" s="67">
        <v>1526347967</v>
      </c>
      <c r="N416" s="52"/>
      <c r="O416" s="72"/>
      <c r="P416" s="88" t="s">
        <v>2625</v>
      </c>
      <c r="Q416" s="14"/>
    </row>
    <row r="417" spans="2:17" ht="39.6" x14ac:dyDescent="0.3">
      <c r="B417" s="52" t="s">
        <v>319</v>
      </c>
      <c r="C417" s="66" t="s">
        <v>3352</v>
      </c>
      <c r="D417" s="53" t="s">
        <v>3353</v>
      </c>
      <c r="E417" s="52" t="s">
        <v>2160</v>
      </c>
      <c r="F417" s="52" t="s">
        <v>3354</v>
      </c>
      <c r="G417" s="67">
        <v>1545946806</v>
      </c>
      <c r="H417" s="68" t="s">
        <v>3378</v>
      </c>
      <c r="I417" s="69">
        <v>45825</v>
      </c>
      <c r="J417" s="69">
        <v>46008</v>
      </c>
      <c r="K417" s="70">
        <v>0</v>
      </c>
      <c r="L417" s="71"/>
      <c r="M417" s="67">
        <v>1545946806</v>
      </c>
      <c r="N417" s="52"/>
      <c r="O417" s="72"/>
      <c r="P417" s="88" t="s">
        <v>2625</v>
      </c>
      <c r="Q417" s="14"/>
    </row>
    <row r="418" spans="2:17" ht="52.8" x14ac:dyDescent="0.3">
      <c r="B418" s="52" t="s">
        <v>319</v>
      </c>
      <c r="C418" s="66" t="s">
        <v>4084</v>
      </c>
      <c r="D418" s="53" t="s">
        <v>3306</v>
      </c>
      <c r="E418" s="52" t="s">
        <v>2160</v>
      </c>
      <c r="F418" s="52" t="s">
        <v>3307</v>
      </c>
      <c r="G418" s="67">
        <v>144774010</v>
      </c>
      <c r="H418" s="68" t="s">
        <v>4085</v>
      </c>
      <c r="I418" s="69">
        <v>45826</v>
      </c>
      <c r="J418" s="69">
        <v>45946</v>
      </c>
      <c r="K418" s="70">
        <v>0</v>
      </c>
      <c r="L418" s="71"/>
      <c r="M418" s="67">
        <v>144774010</v>
      </c>
      <c r="N418" s="52"/>
      <c r="O418" s="72"/>
      <c r="P418" s="88" t="s">
        <v>2625</v>
      </c>
      <c r="Q418" s="14"/>
    </row>
    <row r="419" spans="2:17" ht="39.6" x14ac:dyDescent="0.3">
      <c r="B419" s="52" t="s">
        <v>319</v>
      </c>
      <c r="C419" s="66" t="s">
        <v>4086</v>
      </c>
      <c r="D419" s="53" t="s">
        <v>3374</v>
      </c>
      <c r="E419" s="52" t="s">
        <v>2160</v>
      </c>
      <c r="F419" s="52" t="s">
        <v>3375</v>
      </c>
      <c r="G419" s="67">
        <v>115359032</v>
      </c>
      <c r="H419" s="68" t="s">
        <v>4087</v>
      </c>
      <c r="I419" s="69">
        <v>45826</v>
      </c>
      <c r="J419" s="69">
        <v>45976</v>
      </c>
      <c r="K419" s="70">
        <v>0</v>
      </c>
      <c r="L419" s="71"/>
      <c r="M419" s="67">
        <v>115359032</v>
      </c>
      <c r="N419" s="52"/>
      <c r="O419" s="72"/>
      <c r="P419" s="88" t="s">
        <v>2625</v>
      </c>
      <c r="Q419" s="14"/>
    </row>
    <row r="420" spans="2:17" ht="39.6" x14ac:dyDescent="0.3">
      <c r="B420" s="52" t="s">
        <v>319</v>
      </c>
      <c r="C420" s="66" t="s">
        <v>4088</v>
      </c>
      <c r="D420" s="53" t="s">
        <v>3237</v>
      </c>
      <c r="E420" s="52" t="s">
        <v>2160</v>
      </c>
      <c r="F420" s="52" t="s">
        <v>3238</v>
      </c>
      <c r="G420" s="67">
        <v>369530486</v>
      </c>
      <c r="H420" s="68" t="s">
        <v>4089</v>
      </c>
      <c r="I420" s="69">
        <v>45833</v>
      </c>
      <c r="J420" s="69">
        <v>46016</v>
      </c>
      <c r="K420" s="70">
        <v>0</v>
      </c>
      <c r="L420" s="71"/>
      <c r="M420" s="67">
        <v>369530486</v>
      </c>
      <c r="N420" s="52"/>
      <c r="O420" s="72"/>
      <c r="P420" s="88" t="s">
        <v>2752</v>
      </c>
      <c r="Q420" s="14"/>
    </row>
    <row r="421" spans="2:17" ht="39.6" x14ac:dyDescent="0.3">
      <c r="B421" s="52" t="s">
        <v>319</v>
      </c>
      <c r="C421" s="66" t="s">
        <v>4091</v>
      </c>
      <c r="D421" s="53" t="s">
        <v>3223</v>
      </c>
      <c r="E421" s="52" t="s">
        <v>2160</v>
      </c>
      <c r="F421" s="52" t="s">
        <v>3224</v>
      </c>
      <c r="G421" s="67">
        <v>67592000</v>
      </c>
      <c r="H421" s="68" t="s">
        <v>4092</v>
      </c>
      <c r="I421" s="69">
        <v>45833</v>
      </c>
      <c r="J421" s="69">
        <v>45983</v>
      </c>
      <c r="K421" s="70">
        <v>0</v>
      </c>
      <c r="L421" s="71">
        <v>0</v>
      </c>
      <c r="M421" s="67">
        <v>67592000</v>
      </c>
      <c r="N421" s="52">
        <v>0</v>
      </c>
      <c r="O421" s="72">
        <v>0</v>
      </c>
      <c r="P421" s="88" t="s">
        <v>2757</v>
      </c>
      <c r="Q421" s="14"/>
    </row>
    <row r="422" spans="2:17" ht="39.6" x14ac:dyDescent="0.3">
      <c r="B422" s="52" t="s">
        <v>319</v>
      </c>
      <c r="C422" s="66" t="s">
        <v>4094</v>
      </c>
      <c r="D422" s="53" t="s">
        <v>4095</v>
      </c>
      <c r="E422" s="52" t="s">
        <v>2160</v>
      </c>
      <c r="F422" s="52" t="s">
        <v>4096</v>
      </c>
      <c r="G422" s="67">
        <v>1189435332</v>
      </c>
      <c r="H422" s="68" t="s">
        <v>4097</v>
      </c>
      <c r="I422" s="69">
        <v>45840</v>
      </c>
      <c r="J422" s="69">
        <v>46019</v>
      </c>
      <c r="K422" s="70">
        <v>0</v>
      </c>
      <c r="L422" s="71">
        <v>0</v>
      </c>
      <c r="M422" s="67">
        <v>1189435332</v>
      </c>
      <c r="N422" s="52"/>
      <c r="O422" s="72"/>
      <c r="P422" s="88" t="s">
        <v>2757</v>
      </c>
      <c r="Q422" s="14"/>
    </row>
    <row r="423" spans="2:17" ht="39.6" x14ac:dyDescent="0.3">
      <c r="B423" s="52" t="s">
        <v>319</v>
      </c>
      <c r="C423" s="66" t="s">
        <v>4098</v>
      </c>
      <c r="D423" s="53" t="s">
        <v>4099</v>
      </c>
      <c r="E423" s="52" t="s">
        <v>2160</v>
      </c>
      <c r="F423" s="52" t="s">
        <v>3351</v>
      </c>
      <c r="G423" s="67">
        <v>2045626821</v>
      </c>
      <c r="H423" s="68" t="s">
        <v>4100</v>
      </c>
      <c r="I423" s="69">
        <v>45835</v>
      </c>
      <c r="J423" s="69">
        <v>46018</v>
      </c>
      <c r="K423" s="70">
        <v>0</v>
      </c>
      <c r="L423" s="71">
        <v>0</v>
      </c>
      <c r="M423" s="67">
        <v>2045626821</v>
      </c>
      <c r="N423" s="52"/>
      <c r="O423" s="72"/>
      <c r="P423" s="88" t="s">
        <v>2757</v>
      </c>
      <c r="Q423" s="14"/>
    </row>
    <row r="424" spans="2:17" ht="39.6" x14ac:dyDescent="0.3">
      <c r="B424" s="52" t="s">
        <v>319</v>
      </c>
      <c r="C424" s="66" t="s">
        <v>4102</v>
      </c>
      <c r="D424" s="53" t="s">
        <v>3366</v>
      </c>
      <c r="E424" s="52" t="s">
        <v>2160</v>
      </c>
      <c r="F424" s="52" t="s">
        <v>3367</v>
      </c>
      <c r="G424" s="67">
        <v>283600800</v>
      </c>
      <c r="H424" s="68" t="s">
        <v>4103</v>
      </c>
      <c r="I424" s="69">
        <v>45848</v>
      </c>
      <c r="J424" s="69">
        <v>45910</v>
      </c>
      <c r="K424" s="70">
        <v>0</v>
      </c>
      <c r="L424" s="71">
        <v>0</v>
      </c>
      <c r="M424" s="67">
        <v>283600800</v>
      </c>
      <c r="N424" s="52"/>
      <c r="O424" s="72"/>
      <c r="P424" s="88" t="s">
        <v>2770</v>
      </c>
      <c r="Q424" s="14"/>
    </row>
    <row r="425" spans="2:17" ht="39.6" x14ac:dyDescent="0.3">
      <c r="B425" s="52" t="s">
        <v>319</v>
      </c>
      <c r="C425" s="66" t="s">
        <v>3363</v>
      </c>
      <c r="D425" s="53" t="s">
        <v>3364</v>
      </c>
      <c r="E425" s="52" t="s">
        <v>2160</v>
      </c>
      <c r="F425" s="52" t="s">
        <v>4104</v>
      </c>
      <c r="G425" s="67">
        <v>128799248</v>
      </c>
      <c r="H425" s="68" t="s">
        <v>4105</v>
      </c>
      <c r="I425" s="69">
        <v>45839</v>
      </c>
      <c r="J425" s="69">
        <v>45961</v>
      </c>
      <c r="K425" s="70">
        <v>0</v>
      </c>
      <c r="L425" s="71">
        <v>0</v>
      </c>
      <c r="M425" s="67">
        <v>128799248</v>
      </c>
      <c r="N425" s="52"/>
      <c r="O425" s="72"/>
      <c r="P425" s="88" t="s">
        <v>2775</v>
      </c>
      <c r="Q425" s="14"/>
    </row>
    <row r="426" spans="2:17" ht="105.6" x14ac:dyDescent="0.3">
      <c r="B426" s="52" t="s">
        <v>319</v>
      </c>
      <c r="C426" s="66" t="s">
        <v>4106</v>
      </c>
      <c r="D426" s="53" t="s">
        <v>3369</v>
      </c>
      <c r="E426" s="52" t="s">
        <v>2160</v>
      </c>
      <c r="F426" s="52" t="s">
        <v>3370</v>
      </c>
      <c r="G426" s="67">
        <v>70000000</v>
      </c>
      <c r="H426" s="68" t="s">
        <v>3371</v>
      </c>
      <c r="I426" s="69">
        <v>45839</v>
      </c>
      <c r="J426" s="69">
        <v>45991</v>
      </c>
      <c r="K426" s="70">
        <v>0</v>
      </c>
      <c r="L426" s="71">
        <v>0</v>
      </c>
      <c r="M426" s="67">
        <v>70000000</v>
      </c>
      <c r="N426" s="52"/>
      <c r="O426" s="72"/>
      <c r="P426" s="88" t="s">
        <v>2775</v>
      </c>
      <c r="Q426" s="14"/>
    </row>
    <row r="427" spans="2:17" ht="105.6" x14ac:dyDescent="0.3">
      <c r="B427" s="52" t="s">
        <v>319</v>
      </c>
      <c r="C427" s="66" t="s">
        <v>4107</v>
      </c>
      <c r="D427" s="53" t="s">
        <v>3310</v>
      </c>
      <c r="E427" s="52" t="s">
        <v>2160</v>
      </c>
      <c r="F427" s="52" t="s">
        <v>3311</v>
      </c>
      <c r="G427" s="67">
        <v>2651631097</v>
      </c>
      <c r="H427" s="68" t="s">
        <v>4108</v>
      </c>
      <c r="I427" s="69">
        <v>45839</v>
      </c>
      <c r="J427" s="69">
        <v>46021</v>
      </c>
      <c r="K427" s="70">
        <v>0</v>
      </c>
      <c r="L427" s="71">
        <v>0</v>
      </c>
      <c r="M427" s="67">
        <v>2651631097</v>
      </c>
      <c r="N427" s="52"/>
      <c r="O427" s="72"/>
      <c r="P427" s="88" t="s">
        <v>2784</v>
      </c>
      <c r="Q427" s="14"/>
    </row>
    <row r="428" spans="2:17" ht="105.6" x14ac:dyDescent="0.3">
      <c r="B428" s="52" t="s">
        <v>319</v>
      </c>
      <c r="C428" s="66" t="s">
        <v>4109</v>
      </c>
      <c r="D428" s="53" t="s">
        <v>3276</v>
      </c>
      <c r="E428" s="52" t="s">
        <v>2160</v>
      </c>
      <c r="F428" s="52" t="s">
        <v>3277</v>
      </c>
      <c r="G428" s="67">
        <v>118139630</v>
      </c>
      <c r="H428" s="68" t="s">
        <v>4110</v>
      </c>
      <c r="I428" s="69">
        <v>45835</v>
      </c>
      <c r="J428" s="69">
        <v>45988</v>
      </c>
      <c r="K428" s="70">
        <v>0</v>
      </c>
      <c r="L428" s="71">
        <v>0</v>
      </c>
      <c r="M428" s="67">
        <v>118139630</v>
      </c>
      <c r="N428" s="52"/>
      <c r="O428" s="72"/>
      <c r="P428" s="88" t="s">
        <v>2784</v>
      </c>
      <c r="Q428" s="14"/>
    </row>
    <row r="429" spans="2:17" ht="105.6" x14ac:dyDescent="0.3">
      <c r="B429" s="52" t="s">
        <v>319</v>
      </c>
      <c r="C429" s="66" t="s">
        <v>4112</v>
      </c>
      <c r="D429" s="53" t="s">
        <v>3322</v>
      </c>
      <c r="E429" s="52" t="s">
        <v>2160</v>
      </c>
      <c r="F429" s="52" t="s">
        <v>3323</v>
      </c>
      <c r="G429" s="67">
        <v>2019164471</v>
      </c>
      <c r="H429" s="68" t="s">
        <v>3324</v>
      </c>
      <c r="I429" s="69">
        <v>45839</v>
      </c>
      <c r="J429" s="69">
        <v>45992</v>
      </c>
      <c r="K429" s="70">
        <v>0</v>
      </c>
      <c r="L429" s="71">
        <v>0</v>
      </c>
      <c r="M429" s="67">
        <v>2019164471</v>
      </c>
      <c r="N429" s="52"/>
      <c r="O429" s="72"/>
      <c r="P429" s="88" t="s">
        <v>2784</v>
      </c>
      <c r="Q429" s="14"/>
    </row>
    <row r="430" spans="2:17" ht="92.4" x14ac:dyDescent="0.3">
      <c r="B430" s="52" t="s">
        <v>319</v>
      </c>
      <c r="C430" s="66" t="s">
        <v>4113</v>
      </c>
      <c r="D430" s="53" t="s">
        <v>4114</v>
      </c>
      <c r="E430" s="52" t="s">
        <v>2160</v>
      </c>
      <c r="F430" s="52" t="s">
        <v>3350</v>
      </c>
      <c r="G430" s="67">
        <v>1662932862</v>
      </c>
      <c r="H430" s="68" t="s">
        <v>4115</v>
      </c>
      <c r="I430" s="69">
        <v>45835</v>
      </c>
      <c r="J430" s="69">
        <v>46018</v>
      </c>
      <c r="K430" s="70">
        <v>0</v>
      </c>
      <c r="L430" s="71"/>
      <c r="M430" s="67">
        <v>1662932862</v>
      </c>
      <c r="N430" s="52"/>
      <c r="O430" s="72"/>
      <c r="P430" s="88" t="s">
        <v>2784</v>
      </c>
      <c r="Q430" s="14"/>
    </row>
    <row r="431" spans="2:17" ht="66" x14ac:dyDescent="0.3">
      <c r="B431" s="52" t="s">
        <v>319</v>
      </c>
      <c r="C431" s="66" t="s">
        <v>4116</v>
      </c>
      <c r="D431" s="53" t="s">
        <v>3325</v>
      </c>
      <c r="E431" s="52" t="s">
        <v>2160</v>
      </c>
      <c r="F431" s="52" t="s">
        <v>3326</v>
      </c>
      <c r="G431" s="67">
        <v>1084337361</v>
      </c>
      <c r="H431" s="68" t="s">
        <v>3327</v>
      </c>
      <c r="I431" s="69">
        <v>45840</v>
      </c>
      <c r="J431" s="69">
        <v>45963</v>
      </c>
      <c r="K431" s="70">
        <v>0</v>
      </c>
      <c r="L431" s="71"/>
      <c r="M431" s="67">
        <v>1084337361</v>
      </c>
      <c r="N431" s="52"/>
      <c r="O431" s="72"/>
      <c r="P431" s="88" t="s">
        <v>2784</v>
      </c>
      <c r="Q431" s="14"/>
    </row>
    <row r="432" spans="2:17" ht="105.6" x14ac:dyDescent="0.3">
      <c r="B432" s="52" t="s">
        <v>319</v>
      </c>
      <c r="C432" s="66" t="s">
        <v>4118</v>
      </c>
      <c r="D432" s="53" t="s">
        <v>3407</v>
      </c>
      <c r="E432" s="52" t="s">
        <v>2160</v>
      </c>
      <c r="F432" s="52" t="s">
        <v>3408</v>
      </c>
      <c r="G432" s="67">
        <v>174332193</v>
      </c>
      <c r="H432" s="68" t="s">
        <v>4119</v>
      </c>
      <c r="I432" s="69">
        <v>45841</v>
      </c>
      <c r="J432" s="69">
        <v>45991</v>
      </c>
      <c r="K432" s="70">
        <v>0</v>
      </c>
      <c r="L432" s="71"/>
      <c r="M432" s="67">
        <v>174332193</v>
      </c>
      <c r="N432" s="52"/>
      <c r="O432" s="72"/>
      <c r="P432" s="88" t="s">
        <v>2784</v>
      </c>
      <c r="Q432" s="14"/>
    </row>
    <row r="433" spans="2:17" ht="105.6" x14ac:dyDescent="0.3">
      <c r="B433" s="52" t="s">
        <v>319</v>
      </c>
      <c r="C433" s="66" t="s">
        <v>4121</v>
      </c>
      <c r="D433" s="53" t="s">
        <v>3347</v>
      </c>
      <c r="E433" s="52" t="s">
        <v>2160</v>
      </c>
      <c r="F433" s="52" t="s">
        <v>3348</v>
      </c>
      <c r="G433" s="67">
        <v>820036451</v>
      </c>
      <c r="H433" s="68" t="s">
        <v>3349</v>
      </c>
      <c r="I433" s="69">
        <v>45835</v>
      </c>
      <c r="J433" s="69">
        <v>46018</v>
      </c>
      <c r="K433" s="70">
        <v>0</v>
      </c>
      <c r="L433" s="71"/>
      <c r="M433" s="67">
        <v>820036451</v>
      </c>
      <c r="N433" s="52"/>
      <c r="O433" s="72"/>
      <c r="P433" s="88" t="s">
        <v>2809</v>
      </c>
      <c r="Q433" s="14"/>
    </row>
    <row r="434" spans="2:17" ht="105.6" x14ac:dyDescent="0.3">
      <c r="B434" s="52" t="s">
        <v>319</v>
      </c>
      <c r="C434" s="66" t="s">
        <v>4122</v>
      </c>
      <c r="D434" s="53" t="s">
        <v>3341</v>
      </c>
      <c r="E434" s="52" t="s">
        <v>2160</v>
      </c>
      <c r="F434" s="52" t="s">
        <v>3342</v>
      </c>
      <c r="G434" s="67">
        <v>371067571</v>
      </c>
      <c r="H434" s="68" t="s">
        <v>3343</v>
      </c>
      <c r="I434" s="69">
        <v>45835</v>
      </c>
      <c r="J434" s="69">
        <v>46018</v>
      </c>
      <c r="K434" s="70">
        <v>0</v>
      </c>
      <c r="L434" s="71"/>
      <c r="M434" s="67">
        <v>371067571</v>
      </c>
      <c r="N434" s="52"/>
      <c r="O434" s="72"/>
      <c r="P434" s="88" t="s">
        <v>2784</v>
      </c>
      <c r="Q434" s="14"/>
    </row>
    <row r="435" spans="2:17" ht="105.6" x14ac:dyDescent="0.3">
      <c r="B435" s="52" t="s">
        <v>319</v>
      </c>
      <c r="C435" s="66" t="s">
        <v>4123</v>
      </c>
      <c r="D435" s="53" t="s">
        <v>3301</v>
      </c>
      <c r="E435" s="52" t="s">
        <v>2160</v>
      </c>
      <c r="F435" s="52" t="s">
        <v>3302</v>
      </c>
      <c r="G435" s="67">
        <v>13535388</v>
      </c>
      <c r="H435" s="68" t="s">
        <v>4124</v>
      </c>
      <c r="I435" s="69">
        <v>45839</v>
      </c>
      <c r="J435" s="69">
        <v>45928</v>
      </c>
      <c r="K435" s="70">
        <v>0</v>
      </c>
      <c r="L435" s="71">
        <v>0</v>
      </c>
      <c r="M435" s="67">
        <v>13535388</v>
      </c>
      <c r="N435" s="52"/>
      <c r="O435" s="72"/>
      <c r="P435" s="88" t="s">
        <v>2784</v>
      </c>
      <c r="Q435" s="14"/>
    </row>
    <row r="436" spans="2:17" ht="105.6" x14ac:dyDescent="0.3">
      <c r="B436" s="52" t="s">
        <v>319</v>
      </c>
      <c r="C436" s="66" t="s">
        <v>4126</v>
      </c>
      <c r="D436" s="53" t="s">
        <v>3356</v>
      </c>
      <c r="E436" s="52" t="s">
        <v>2160</v>
      </c>
      <c r="F436" s="52" t="s">
        <v>3357</v>
      </c>
      <c r="G436" s="67">
        <v>2237189474</v>
      </c>
      <c r="H436" s="68" t="s">
        <v>3358</v>
      </c>
      <c r="I436" s="69">
        <v>45835</v>
      </c>
      <c r="J436" s="69">
        <v>46018</v>
      </c>
      <c r="K436" s="70">
        <v>0</v>
      </c>
      <c r="L436" s="71">
        <v>0</v>
      </c>
      <c r="M436" s="67">
        <v>2237189474</v>
      </c>
      <c r="N436" s="52"/>
      <c r="O436" s="72"/>
      <c r="P436" s="88" t="s">
        <v>2822</v>
      </c>
      <c r="Q436" s="14"/>
    </row>
    <row r="437" spans="2:17" ht="105.6" x14ac:dyDescent="0.3">
      <c r="B437" s="52" t="s">
        <v>319</v>
      </c>
      <c r="C437" s="66" t="s">
        <v>4127</v>
      </c>
      <c r="D437" s="53" t="s">
        <v>3299</v>
      </c>
      <c r="E437" s="52" t="s">
        <v>2160</v>
      </c>
      <c r="F437" s="52" t="s">
        <v>4128</v>
      </c>
      <c r="G437" s="67">
        <v>60972625</v>
      </c>
      <c r="H437" s="68" t="s">
        <v>3239</v>
      </c>
      <c r="I437" s="69">
        <v>45839</v>
      </c>
      <c r="J437" s="69">
        <v>45928</v>
      </c>
      <c r="K437" s="70">
        <v>0</v>
      </c>
      <c r="L437" s="71">
        <v>0</v>
      </c>
      <c r="M437" s="67">
        <v>60972625</v>
      </c>
      <c r="N437" s="52"/>
      <c r="O437" s="72"/>
      <c r="P437" s="88" t="s">
        <v>2809</v>
      </c>
      <c r="Q437" s="14"/>
    </row>
    <row r="438" spans="2:17" ht="92.4" x14ac:dyDescent="0.3">
      <c r="B438" s="52" t="s">
        <v>319</v>
      </c>
      <c r="C438" s="66" t="s">
        <v>4130</v>
      </c>
      <c r="D438" s="53" t="s">
        <v>4131</v>
      </c>
      <c r="E438" s="52" t="s">
        <v>2160</v>
      </c>
      <c r="F438" s="52" t="s">
        <v>4132</v>
      </c>
      <c r="G438" s="67">
        <v>15484280</v>
      </c>
      <c r="H438" s="68" t="s">
        <v>4133</v>
      </c>
      <c r="I438" s="69">
        <v>45842</v>
      </c>
      <c r="J438" s="69">
        <v>45934</v>
      </c>
      <c r="K438" s="70">
        <v>0</v>
      </c>
      <c r="L438" s="71">
        <v>0</v>
      </c>
      <c r="M438" s="67">
        <v>15484280</v>
      </c>
      <c r="N438" s="52"/>
      <c r="O438" s="72"/>
      <c r="P438" s="88" t="s">
        <v>2831</v>
      </c>
      <c r="Q438" s="14"/>
    </row>
    <row r="439" spans="2:17" ht="105.6" x14ac:dyDescent="0.3">
      <c r="B439" s="52" t="s">
        <v>319</v>
      </c>
      <c r="C439" s="66" t="s">
        <v>4134</v>
      </c>
      <c r="D439" s="53" t="s">
        <v>3240</v>
      </c>
      <c r="E439" s="52" t="s">
        <v>2160</v>
      </c>
      <c r="F439" s="52" t="s">
        <v>3241</v>
      </c>
      <c r="G439" s="67">
        <v>2499911852</v>
      </c>
      <c r="H439" s="68" t="s">
        <v>4135</v>
      </c>
      <c r="I439" s="69">
        <v>45840</v>
      </c>
      <c r="J439" s="69">
        <v>46022</v>
      </c>
      <c r="K439" s="70">
        <v>0</v>
      </c>
      <c r="L439" s="71">
        <v>0</v>
      </c>
      <c r="M439" s="67">
        <v>2499911852</v>
      </c>
      <c r="N439" s="52"/>
      <c r="O439" s="72"/>
      <c r="P439" s="88" t="s">
        <v>2836</v>
      </c>
      <c r="Q439" s="14"/>
    </row>
    <row r="440" spans="2:17" ht="105.6" x14ac:dyDescent="0.3">
      <c r="B440" s="52" t="s">
        <v>319</v>
      </c>
      <c r="C440" s="66" t="s">
        <v>4136</v>
      </c>
      <c r="D440" s="53" t="s">
        <v>3376</v>
      </c>
      <c r="E440" s="52" t="s">
        <v>2160</v>
      </c>
      <c r="F440" s="52" t="s">
        <v>3377</v>
      </c>
      <c r="G440" s="67">
        <v>1168920891</v>
      </c>
      <c r="H440" s="68" t="s">
        <v>3378</v>
      </c>
      <c r="I440" s="69">
        <v>45847</v>
      </c>
      <c r="J440" s="69">
        <v>46000</v>
      </c>
      <c r="K440" s="70">
        <v>0</v>
      </c>
      <c r="L440" s="71">
        <v>0</v>
      </c>
      <c r="M440" s="67">
        <v>1168920891</v>
      </c>
      <c r="N440" s="52"/>
      <c r="O440" s="72"/>
      <c r="P440" s="88" t="s">
        <v>2841</v>
      </c>
      <c r="Q440" s="14"/>
    </row>
    <row r="441" spans="2:17" ht="39.6" x14ac:dyDescent="0.3">
      <c r="B441" s="52" t="s">
        <v>319</v>
      </c>
      <c r="C441" s="66" t="s">
        <v>4138</v>
      </c>
      <c r="D441" s="53" t="s">
        <v>4139</v>
      </c>
      <c r="E441" s="52" t="s">
        <v>2160</v>
      </c>
      <c r="F441" s="52" t="s">
        <v>4140</v>
      </c>
      <c r="G441" s="67">
        <v>798391648</v>
      </c>
      <c r="H441" s="68" t="s">
        <v>4053</v>
      </c>
      <c r="I441" s="69"/>
      <c r="J441" s="69"/>
      <c r="K441" s="70">
        <v>0</v>
      </c>
      <c r="L441" s="71">
        <v>0</v>
      </c>
      <c r="M441" s="67">
        <v>798391648</v>
      </c>
      <c r="N441" s="52"/>
      <c r="O441" s="72"/>
      <c r="P441" s="88" t="s">
        <v>2841</v>
      </c>
      <c r="Q441" s="14"/>
    </row>
    <row r="442" spans="2:17" ht="92.4" x14ac:dyDescent="0.3">
      <c r="B442" s="52" t="s">
        <v>319</v>
      </c>
      <c r="C442" s="66" t="s">
        <v>4141</v>
      </c>
      <c r="D442" s="53" t="s">
        <v>3278</v>
      </c>
      <c r="E442" s="52" t="s">
        <v>2160</v>
      </c>
      <c r="F442" s="52" t="s">
        <v>3279</v>
      </c>
      <c r="G442" s="67">
        <v>46648000</v>
      </c>
      <c r="H442" s="68" t="s">
        <v>3280</v>
      </c>
      <c r="I442" s="69">
        <v>45845</v>
      </c>
      <c r="J442" s="69">
        <v>45998</v>
      </c>
      <c r="K442" s="70">
        <v>0</v>
      </c>
      <c r="L442" s="71">
        <v>0</v>
      </c>
      <c r="M442" s="67">
        <v>46648000</v>
      </c>
      <c r="N442" s="52"/>
      <c r="O442" s="72"/>
      <c r="P442" s="88" t="s">
        <v>2841</v>
      </c>
      <c r="Q442" s="14"/>
    </row>
    <row r="443" spans="2:17" ht="39.6" x14ac:dyDescent="0.3">
      <c r="B443" s="52" t="s">
        <v>319</v>
      </c>
      <c r="C443" s="66" t="s">
        <v>4142</v>
      </c>
      <c r="D443" s="53" t="s">
        <v>4143</v>
      </c>
      <c r="E443" s="52" t="s">
        <v>2160</v>
      </c>
      <c r="F443" s="52" t="s">
        <v>4144</v>
      </c>
      <c r="G443" s="67">
        <v>1516446396</v>
      </c>
      <c r="H443" s="68" t="s">
        <v>4145</v>
      </c>
      <c r="I443" s="69">
        <v>45866</v>
      </c>
      <c r="J443" s="69">
        <v>46022</v>
      </c>
      <c r="K443" s="70">
        <v>0</v>
      </c>
      <c r="L443" s="71">
        <v>0</v>
      </c>
      <c r="M443" s="67">
        <v>1516446396</v>
      </c>
      <c r="N443" s="52"/>
      <c r="O443" s="72"/>
      <c r="P443" s="88" t="s">
        <v>2841</v>
      </c>
      <c r="Q443" s="14"/>
    </row>
    <row r="444" spans="2:17" ht="105.6" x14ac:dyDescent="0.3">
      <c r="B444" s="74" t="s">
        <v>4407</v>
      </c>
      <c r="C444" s="89" t="s">
        <v>2187</v>
      </c>
      <c r="D444" s="169" t="s">
        <v>2188</v>
      </c>
      <c r="E444" s="98" t="s">
        <v>2160</v>
      </c>
      <c r="F444" s="74" t="s">
        <v>2189</v>
      </c>
      <c r="G444" s="4">
        <v>680680000</v>
      </c>
      <c r="H444" s="91" t="s">
        <v>2190</v>
      </c>
      <c r="I444" s="125">
        <v>45701</v>
      </c>
      <c r="J444" s="125">
        <v>46022</v>
      </c>
      <c r="K444" s="93">
        <v>0.45454545454545453</v>
      </c>
      <c r="L444" s="126">
        <v>309400000</v>
      </c>
      <c r="M444" s="126">
        <v>371280000</v>
      </c>
      <c r="N444" s="126">
        <v>0</v>
      </c>
      <c r="O444" s="126">
        <v>0</v>
      </c>
      <c r="P444" s="88" t="s">
        <v>2725</v>
      </c>
      <c r="Q444" s="14"/>
    </row>
    <row r="445" spans="2:17" ht="105.6" x14ac:dyDescent="0.3">
      <c r="B445" s="74" t="s">
        <v>4407</v>
      </c>
      <c r="C445" s="89" t="s">
        <v>2192</v>
      </c>
      <c r="D445" s="169" t="s">
        <v>2193</v>
      </c>
      <c r="E445" s="98" t="s">
        <v>2160</v>
      </c>
      <c r="F445" s="74" t="s">
        <v>2194</v>
      </c>
      <c r="G445" s="4">
        <v>137148000</v>
      </c>
      <c r="H445" s="91" t="s">
        <v>2195</v>
      </c>
      <c r="I445" s="125">
        <v>45681</v>
      </c>
      <c r="J445" s="125">
        <v>46022</v>
      </c>
      <c r="K445" s="93">
        <v>0.5</v>
      </c>
      <c r="L445" s="126">
        <v>68574000</v>
      </c>
      <c r="M445" s="126">
        <v>68574000</v>
      </c>
      <c r="N445" s="126">
        <v>0</v>
      </c>
      <c r="O445" s="126">
        <v>0</v>
      </c>
      <c r="P445" s="88" t="s">
        <v>2725</v>
      </c>
      <c r="Q445" s="14"/>
    </row>
    <row r="446" spans="2:17" ht="39.6" x14ac:dyDescent="0.3">
      <c r="B446" s="74" t="s">
        <v>4407</v>
      </c>
      <c r="C446" s="89" t="s">
        <v>2197</v>
      </c>
      <c r="D446" s="169" t="s">
        <v>2198</v>
      </c>
      <c r="E446" s="98" t="s">
        <v>2160</v>
      </c>
      <c r="F446" s="74" t="s">
        <v>2199</v>
      </c>
      <c r="G446" s="4">
        <v>40352400</v>
      </c>
      <c r="H446" s="91" t="s">
        <v>2200</v>
      </c>
      <c r="I446" s="125">
        <v>45681</v>
      </c>
      <c r="J446" s="125">
        <v>45869</v>
      </c>
      <c r="K446" s="93">
        <v>0.8571428571428571</v>
      </c>
      <c r="L446" s="126">
        <v>40352400</v>
      </c>
      <c r="M446" s="126">
        <v>6725400</v>
      </c>
      <c r="N446" s="126">
        <v>2</v>
      </c>
      <c r="O446" s="126">
        <v>6725400</v>
      </c>
      <c r="P446" s="88" t="s">
        <v>2831</v>
      </c>
      <c r="Q446" s="14"/>
    </row>
    <row r="447" spans="2:17" ht="39.6" x14ac:dyDescent="0.3">
      <c r="B447" s="74" t="s">
        <v>4407</v>
      </c>
      <c r="C447" s="89" t="s">
        <v>2201</v>
      </c>
      <c r="D447" s="169" t="s">
        <v>2202</v>
      </c>
      <c r="E447" s="98" t="s">
        <v>2160</v>
      </c>
      <c r="F447" s="74" t="s">
        <v>2203</v>
      </c>
      <c r="G447" s="4">
        <v>174000000</v>
      </c>
      <c r="H447" s="91" t="s">
        <v>2204</v>
      </c>
      <c r="I447" s="125">
        <v>45686</v>
      </c>
      <c r="J447" s="125">
        <v>46022</v>
      </c>
      <c r="K447" s="93">
        <v>0.5</v>
      </c>
      <c r="L447" s="126">
        <v>87000000</v>
      </c>
      <c r="M447" s="126">
        <v>87000000</v>
      </c>
      <c r="N447" s="126">
        <v>0</v>
      </c>
      <c r="O447" s="126">
        <v>0</v>
      </c>
      <c r="P447" s="88" t="s">
        <v>2784</v>
      </c>
      <c r="Q447" s="14"/>
    </row>
    <row r="448" spans="2:17" ht="92.4" x14ac:dyDescent="0.3">
      <c r="B448" s="74" t="s">
        <v>4407</v>
      </c>
      <c r="C448" s="89" t="s">
        <v>2206</v>
      </c>
      <c r="D448" s="169" t="s">
        <v>2207</v>
      </c>
      <c r="E448" s="98" t="s">
        <v>2160</v>
      </c>
      <c r="F448" s="74" t="s">
        <v>2208</v>
      </c>
      <c r="G448" s="4">
        <v>24260400</v>
      </c>
      <c r="H448" s="91" t="s">
        <v>2209</v>
      </c>
      <c r="I448" s="125">
        <v>45681</v>
      </c>
      <c r="J448" s="125">
        <v>45900</v>
      </c>
      <c r="K448" s="93">
        <v>0.75</v>
      </c>
      <c r="L448" s="126">
        <v>24260400</v>
      </c>
      <c r="M448" s="126">
        <v>8086800</v>
      </c>
      <c r="N448" s="126">
        <v>1</v>
      </c>
      <c r="O448" s="126">
        <v>8086800</v>
      </c>
      <c r="P448" s="88" t="s">
        <v>2784</v>
      </c>
      <c r="Q448" s="14"/>
    </row>
    <row r="449" spans="2:17" ht="66" x14ac:dyDescent="0.3">
      <c r="B449" s="74" t="s">
        <v>4407</v>
      </c>
      <c r="C449" s="89" t="s">
        <v>2210</v>
      </c>
      <c r="D449" s="169" t="s">
        <v>2211</v>
      </c>
      <c r="E449" s="98" t="s">
        <v>2160</v>
      </c>
      <c r="F449" s="74" t="s">
        <v>2212</v>
      </c>
      <c r="G449" s="4">
        <v>30576000</v>
      </c>
      <c r="H449" s="91" t="s">
        <v>2213</v>
      </c>
      <c r="I449" s="125">
        <v>45681</v>
      </c>
      <c r="J449" s="125">
        <v>45838</v>
      </c>
      <c r="K449" s="93">
        <v>1</v>
      </c>
      <c r="L449" s="126">
        <v>30576000</v>
      </c>
      <c r="M449" s="126">
        <v>0</v>
      </c>
      <c r="N449" s="126">
        <v>0</v>
      </c>
      <c r="O449" s="126">
        <v>0</v>
      </c>
      <c r="P449" s="88" t="s">
        <v>2784</v>
      </c>
      <c r="Q449" s="14"/>
    </row>
    <row r="450" spans="2:17" ht="105.6" x14ac:dyDescent="0.3">
      <c r="B450" s="74" t="s">
        <v>4407</v>
      </c>
      <c r="C450" s="89" t="s">
        <v>2214</v>
      </c>
      <c r="D450" s="169" t="s">
        <v>2215</v>
      </c>
      <c r="E450" s="98" t="s">
        <v>2160</v>
      </c>
      <c r="F450" s="74" t="s">
        <v>2216</v>
      </c>
      <c r="G450" s="4">
        <v>68574000</v>
      </c>
      <c r="H450" s="91" t="s">
        <v>2217</v>
      </c>
      <c r="I450" s="125">
        <v>45681</v>
      </c>
      <c r="J450" s="125">
        <v>45900</v>
      </c>
      <c r="K450" s="93">
        <v>0.75</v>
      </c>
      <c r="L450" s="126">
        <v>68574000</v>
      </c>
      <c r="M450" s="126">
        <v>22858000</v>
      </c>
      <c r="N450" s="126">
        <v>1</v>
      </c>
      <c r="O450" s="126">
        <v>22858000</v>
      </c>
      <c r="P450" s="88" t="s">
        <v>2784</v>
      </c>
      <c r="Q450" s="14"/>
    </row>
    <row r="451" spans="2:17" ht="92.4" x14ac:dyDescent="0.3">
      <c r="B451" s="74" t="s">
        <v>4407</v>
      </c>
      <c r="C451" s="89" t="s">
        <v>2218</v>
      </c>
      <c r="D451" s="169" t="s">
        <v>2219</v>
      </c>
      <c r="E451" s="98" t="s">
        <v>2160</v>
      </c>
      <c r="F451" s="74" t="s">
        <v>2220</v>
      </c>
      <c r="G451" s="4">
        <v>68574000</v>
      </c>
      <c r="H451" s="91" t="s">
        <v>2221</v>
      </c>
      <c r="I451" s="125">
        <v>45681</v>
      </c>
      <c r="J451" s="125">
        <v>45900</v>
      </c>
      <c r="K451" s="93">
        <v>0.75</v>
      </c>
      <c r="L451" s="126">
        <v>68574000</v>
      </c>
      <c r="M451" s="126">
        <v>22858000</v>
      </c>
      <c r="N451" s="126">
        <v>1</v>
      </c>
      <c r="O451" s="126">
        <v>22858000</v>
      </c>
      <c r="P451" s="88" t="s">
        <v>2784</v>
      </c>
      <c r="Q451" s="14"/>
    </row>
    <row r="452" spans="2:17" ht="105.6" x14ac:dyDescent="0.3">
      <c r="B452" s="74" t="s">
        <v>4407</v>
      </c>
      <c r="C452" s="89" t="s">
        <v>2222</v>
      </c>
      <c r="D452" s="169" t="s">
        <v>2223</v>
      </c>
      <c r="E452" s="98" t="s">
        <v>2160</v>
      </c>
      <c r="F452" s="74" t="s">
        <v>2224</v>
      </c>
      <c r="G452" s="4">
        <v>42011520</v>
      </c>
      <c r="H452" s="91" t="s">
        <v>2225</v>
      </c>
      <c r="I452" s="125">
        <v>45681</v>
      </c>
      <c r="J452" s="125">
        <v>45838</v>
      </c>
      <c r="K452" s="93">
        <v>1</v>
      </c>
      <c r="L452" s="126">
        <v>42011520</v>
      </c>
      <c r="M452" s="126">
        <v>0</v>
      </c>
      <c r="N452" s="126">
        <v>0</v>
      </c>
      <c r="O452" s="126">
        <v>0</v>
      </c>
      <c r="P452" s="88" t="s">
        <v>2784</v>
      </c>
      <c r="Q452" s="14"/>
    </row>
    <row r="453" spans="2:17" ht="92.4" x14ac:dyDescent="0.3">
      <c r="B453" s="74" t="s">
        <v>4407</v>
      </c>
      <c r="C453" s="89" t="s">
        <v>2226</v>
      </c>
      <c r="D453" s="169" t="s">
        <v>2227</v>
      </c>
      <c r="E453" s="98" t="s">
        <v>2160</v>
      </c>
      <c r="F453" s="74" t="s">
        <v>2228</v>
      </c>
      <c r="G453" s="4">
        <v>38565120</v>
      </c>
      <c r="H453" s="91" t="s">
        <v>2229</v>
      </c>
      <c r="I453" s="125">
        <v>45681</v>
      </c>
      <c r="J453" s="125">
        <v>45900</v>
      </c>
      <c r="K453" s="93">
        <v>0.75</v>
      </c>
      <c r="L453" s="126">
        <v>38565120</v>
      </c>
      <c r="M453" s="126">
        <v>12855040</v>
      </c>
      <c r="N453" s="126">
        <v>1</v>
      </c>
      <c r="O453" s="126">
        <v>12855040</v>
      </c>
      <c r="P453" s="88" t="s">
        <v>2784</v>
      </c>
      <c r="Q453" s="14"/>
    </row>
    <row r="454" spans="2:17" ht="39.6" x14ac:dyDescent="0.3">
      <c r="B454" s="74" t="s">
        <v>4407</v>
      </c>
      <c r="C454" s="89" t="s">
        <v>2230</v>
      </c>
      <c r="D454" s="169" t="s">
        <v>2231</v>
      </c>
      <c r="E454" s="98" t="s">
        <v>2160</v>
      </c>
      <c r="F454" s="74" t="s">
        <v>2232</v>
      </c>
      <c r="G454" s="4">
        <v>137148000</v>
      </c>
      <c r="H454" s="91" t="s">
        <v>2233</v>
      </c>
      <c r="I454" s="125">
        <v>45681</v>
      </c>
      <c r="J454" s="125">
        <v>46022</v>
      </c>
      <c r="K454" s="93">
        <v>0.5</v>
      </c>
      <c r="L454" s="126">
        <v>68574000</v>
      </c>
      <c r="M454" s="126">
        <v>68574000</v>
      </c>
      <c r="N454" s="126">
        <v>0</v>
      </c>
      <c r="O454" s="126">
        <v>0</v>
      </c>
      <c r="P454" s="88" t="s">
        <v>2784</v>
      </c>
      <c r="Q454" s="14"/>
    </row>
    <row r="455" spans="2:17" ht="105.6" x14ac:dyDescent="0.3">
      <c r="B455" s="74" t="s">
        <v>4407</v>
      </c>
      <c r="C455" s="89" t="s">
        <v>2234</v>
      </c>
      <c r="D455" s="169" t="s">
        <v>2235</v>
      </c>
      <c r="E455" s="98" t="s">
        <v>2160</v>
      </c>
      <c r="F455" s="74" t="s">
        <v>2236</v>
      </c>
      <c r="G455" s="4">
        <v>60000000</v>
      </c>
      <c r="H455" s="91" t="s">
        <v>2237</v>
      </c>
      <c r="I455" s="125">
        <v>45686</v>
      </c>
      <c r="J455" s="125">
        <v>46022</v>
      </c>
      <c r="K455" s="93">
        <v>0.5</v>
      </c>
      <c r="L455" s="126">
        <v>30000000</v>
      </c>
      <c r="M455" s="126">
        <v>30000000</v>
      </c>
      <c r="N455" s="126">
        <v>0</v>
      </c>
      <c r="O455" s="126">
        <v>0</v>
      </c>
      <c r="P455" s="88" t="s">
        <v>2784</v>
      </c>
      <c r="Q455" s="14"/>
    </row>
    <row r="456" spans="2:17" ht="41.4" x14ac:dyDescent="0.3">
      <c r="B456" s="74" t="s">
        <v>4407</v>
      </c>
      <c r="C456" s="89" t="s">
        <v>2206</v>
      </c>
      <c r="D456" s="169" t="s">
        <v>2238</v>
      </c>
      <c r="E456" s="98" t="s">
        <v>2160</v>
      </c>
      <c r="F456" s="74" t="s">
        <v>2239</v>
      </c>
      <c r="G456" s="4">
        <v>27283200</v>
      </c>
      <c r="H456" s="91" t="s">
        <v>2240</v>
      </c>
      <c r="I456" s="125">
        <v>45686</v>
      </c>
      <c r="J456" s="125">
        <v>45900</v>
      </c>
      <c r="K456" s="93">
        <v>0.75</v>
      </c>
      <c r="L456" s="126">
        <v>27283200</v>
      </c>
      <c r="M456" s="126">
        <v>9094400</v>
      </c>
      <c r="N456" s="126">
        <v>1</v>
      </c>
      <c r="O456" s="126">
        <v>9094400</v>
      </c>
      <c r="P456" s="88" t="s">
        <v>2784</v>
      </c>
      <c r="Q456" s="14"/>
    </row>
    <row r="457" spans="2:17" ht="41.4" x14ac:dyDescent="0.3">
      <c r="B457" s="74" t="s">
        <v>4407</v>
      </c>
      <c r="C457" s="89" t="s">
        <v>2241</v>
      </c>
      <c r="D457" s="169" t="s">
        <v>2242</v>
      </c>
      <c r="E457" s="98" t="s">
        <v>2160</v>
      </c>
      <c r="F457" s="74" t="s">
        <v>2243</v>
      </c>
      <c r="G457" s="4">
        <v>104400000</v>
      </c>
      <c r="H457" s="91" t="s">
        <v>2244</v>
      </c>
      <c r="I457" s="125">
        <v>45686</v>
      </c>
      <c r="J457" s="125">
        <v>46022</v>
      </c>
      <c r="K457" s="93">
        <v>0.5</v>
      </c>
      <c r="L457" s="126">
        <v>52200000</v>
      </c>
      <c r="M457" s="126">
        <v>52200000</v>
      </c>
      <c r="N457" s="126">
        <v>0</v>
      </c>
      <c r="O457" s="126">
        <v>0</v>
      </c>
      <c r="P457" s="88" t="s">
        <v>2784</v>
      </c>
      <c r="Q457" s="14"/>
    </row>
    <row r="458" spans="2:17" ht="69" x14ac:dyDescent="0.3">
      <c r="B458" s="74" t="s">
        <v>4407</v>
      </c>
      <c r="C458" s="89" t="s">
        <v>2245</v>
      </c>
      <c r="D458" s="169" t="s">
        <v>2246</v>
      </c>
      <c r="E458" s="98" t="s">
        <v>2160</v>
      </c>
      <c r="F458" s="74" t="s">
        <v>2247</v>
      </c>
      <c r="G458" s="4">
        <v>27283200</v>
      </c>
      <c r="H458" s="91" t="s">
        <v>2248</v>
      </c>
      <c r="I458" s="125">
        <v>45686</v>
      </c>
      <c r="J458" s="125">
        <v>45900</v>
      </c>
      <c r="K458" s="93">
        <v>0.75</v>
      </c>
      <c r="L458" s="126">
        <v>27283200</v>
      </c>
      <c r="M458" s="126">
        <v>9094400</v>
      </c>
      <c r="N458" s="126">
        <v>1</v>
      </c>
      <c r="O458" s="126">
        <v>9094400</v>
      </c>
      <c r="P458" s="88" t="s">
        <v>2784</v>
      </c>
      <c r="Q458" s="14"/>
    </row>
    <row r="459" spans="2:17" ht="69" x14ac:dyDescent="0.3">
      <c r="B459" s="74" t="s">
        <v>4407</v>
      </c>
      <c r="C459" s="89" t="s">
        <v>2250</v>
      </c>
      <c r="D459" s="169" t="s">
        <v>2251</v>
      </c>
      <c r="E459" s="98" t="s">
        <v>2160</v>
      </c>
      <c r="F459" s="74" t="s">
        <v>2252</v>
      </c>
      <c r="G459" s="4">
        <v>17892600</v>
      </c>
      <c r="H459" s="91" t="s">
        <v>2253</v>
      </c>
      <c r="I459" s="125">
        <v>45686</v>
      </c>
      <c r="J459" s="125">
        <v>45900</v>
      </c>
      <c r="K459" s="93">
        <v>0.75</v>
      </c>
      <c r="L459" s="126">
        <v>17892600</v>
      </c>
      <c r="M459" s="126">
        <v>5964200</v>
      </c>
      <c r="N459" s="126">
        <v>1</v>
      </c>
      <c r="O459" s="126">
        <v>5964200</v>
      </c>
      <c r="P459" s="88" t="s">
        <v>2784</v>
      </c>
      <c r="Q459" s="14"/>
    </row>
    <row r="460" spans="2:17" ht="41.4" x14ac:dyDescent="0.3">
      <c r="B460" s="74" t="s">
        <v>4407</v>
      </c>
      <c r="C460" s="89" t="s">
        <v>2254</v>
      </c>
      <c r="D460" s="169" t="s">
        <v>2255</v>
      </c>
      <c r="E460" s="98" t="s">
        <v>2160</v>
      </c>
      <c r="F460" s="74" t="s">
        <v>2256</v>
      </c>
      <c r="G460" s="4">
        <v>33689700</v>
      </c>
      <c r="H460" s="91" t="s">
        <v>2257</v>
      </c>
      <c r="I460" s="125">
        <v>45688</v>
      </c>
      <c r="J460" s="125">
        <v>45838</v>
      </c>
      <c r="K460" s="93">
        <v>1</v>
      </c>
      <c r="L460" s="126">
        <v>33689700</v>
      </c>
      <c r="M460" s="126">
        <v>0</v>
      </c>
      <c r="N460" s="126">
        <v>0</v>
      </c>
      <c r="O460" s="126">
        <v>0</v>
      </c>
      <c r="P460" s="88" t="s">
        <v>2912</v>
      </c>
      <c r="Q460" s="14"/>
    </row>
    <row r="461" spans="2:17" ht="55.2" x14ac:dyDescent="0.3">
      <c r="B461" s="74" t="s">
        <v>4407</v>
      </c>
      <c r="C461" s="89" t="s">
        <v>2254</v>
      </c>
      <c r="D461" s="169" t="s">
        <v>2259</v>
      </c>
      <c r="E461" s="98" t="s">
        <v>2160</v>
      </c>
      <c r="F461" s="74" t="s">
        <v>2260</v>
      </c>
      <c r="G461" s="4">
        <v>33689700</v>
      </c>
      <c r="H461" s="91" t="s">
        <v>2261</v>
      </c>
      <c r="I461" s="125">
        <v>45688</v>
      </c>
      <c r="J461" s="125">
        <v>45838</v>
      </c>
      <c r="K461" s="93">
        <v>1</v>
      </c>
      <c r="L461" s="126">
        <v>33689700</v>
      </c>
      <c r="M461" s="126">
        <v>0</v>
      </c>
      <c r="N461" s="126">
        <v>0</v>
      </c>
      <c r="O461" s="126">
        <v>0</v>
      </c>
      <c r="P461" s="88" t="s">
        <v>2912</v>
      </c>
      <c r="Q461" s="14"/>
    </row>
    <row r="462" spans="2:17" ht="41.4" x14ac:dyDescent="0.3">
      <c r="B462" s="74" t="s">
        <v>4407</v>
      </c>
      <c r="C462" s="89" t="s">
        <v>2262</v>
      </c>
      <c r="D462" s="169" t="s">
        <v>2263</v>
      </c>
      <c r="E462" s="98" t="s">
        <v>2160</v>
      </c>
      <c r="F462" s="74" t="s">
        <v>2264</v>
      </c>
      <c r="G462" s="4">
        <v>137148000</v>
      </c>
      <c r="H462" s="91" t="s">
        <v>2265</v>
      </c>
      <c r="I462" s="125">
        <v>45687</v>
      </c>
      <c r="J462" s="125">
        <v>46022</v>
      </c>
      <c r="K462" s="93">
        <v>0.5</v>
      </c>
      <c r="L462" s="126">
        <v>68574000</v>
      </c>
      <c r="M462" s="126">
        <v>68574000</v>
      </c>
      <c r="N462" s="126">
        <v>0</v>
      </c>
      <c r="O462" s="126">
        <v>0</v>
      </c>
      <c r="P462" s="88" t="s">
        <v>2912</v>
      </c>
      <c r="Q462" s="14"/>
    </row>
    <row r="463" spans="2:17" ht="55.2" x14ac:dyDescent="0.3">
      <c r="B463" s="74" t="s">
        <v>4407</v>
      </c>
      <c r="C463" s="89" t="s">
        <v>2267</v>
      </c>
      <c r="D463" s="169" t="s">
        <v>2268</v>
      </c>
      <c r="E463" s="98" t="s">
        <v>2160</v>
      </c>
      <c r="F463" s="74" t="s">
        <v>2269</v>
      </c>
      <c r="G463" s="4">
        <v>32562000</v>
      </c>
      <c r="H463" s="91" t="s">
        <v>2270</v>
      </c>
      <c r="I463" s="125">
        <v>45687</v>
      </c>
      <c r="J463" s="125">
        <v>45900</v>
      </c>
      <c r="K463" s="93">
        <v>0.75</v>
      </c>
      <c r="L463" s="126">
        <v>32562000</v>
      </c>
      <c r="M463" s="126">
        <v>10854000</v>
      </c>
      <c r="N463" s="126">
        <v>1</v>
      </c>
      <c r="O463" s="126">
        <v>10854000</v>
      </c>
      <c r="P463" s="88" t="s">
        <v>2836</v>
      </c>
      <c r="Q463" s="14"/>
    </row>
    <row r="464" spans="2:17" ht="110.4" x14ac:dyDescent="0.3">
      <c r="B464" s="74" t="s">
        <v>4407</v>
      </c>
      <c r="C464" s="89" t="s">
        <v>2267</v>
      </c>
      <c r="D464" s="169" t="s">
        <v>2272</v>
      </c>
      <c r="E464" s="98" t="s">
        <v>2160</v>
      </c>
      <c r="F464" s="74" t="s">
        <v>2273</v>
      </c>
      <c r="G464" s="4">
        <v>32562000</v>
      </c>
      <c r="H464" s="91" t="s">
        <v>2274</v>
      </c>
      <c r="I464" s="125">
        <v>45687</v>
      </c>
      <c r="J464" s="125">
        <v>45838</v>
      </c>
      <c r="K464" s="93">
        <v>1</v>
      </c>
      <c r="L464" s="126">
        <v>32562000</v>
      </c>
      <c r="M464" s="126">
        <v>0</v>
      </c>
      <c r="N464" s="126">
        <v>0</v>
      </c>
      <c r="O464" s="126">
        <v>0</v>
      </c>
      <c r="P464" s="88" t="s">
        <v>2836</v>
      </c>
      <c r="Q464" s="14"/>
    </row>
    <row r="465" spans="2:17" ht="82.8" x14ac:dyDescent="0.3">
      <c r="B465" s="74" t="s">
        <v>4407</v>
      </c>
      <c r="C465" s="89" t="s">
        <v>2276</v>
      </c>
      <c r="D465" s="169" t="s">
        <v>2277</v>
      </c>
      <c r="E465" s="98" t="s">
        <v>2160</v>
      </c>
      <c r="F465" s="74" t="s">
        <v>2278</v>
      </c>
      <c r="G465" s="4">
        <v>17892600</v>
      </c>
      <c r="H465" s="91" t="s">
        <v>2279</v>
      </c>
      <c r="I465" s="125">
        <v>45687</v>
      </c>
      <c r="J465" s="125">
        <v>45838</v>
      </c>
      <c r="K465" s="93">
        <v>1</v>
      </c>
      <c r="L465" s="126">
        <v>17892600</v>
      </c>
      <c r="M465" s="126">
        <v>0</v>
      </c>
      <c r="N465" s="126">
        <v>0</v>
      </c>
      <c r="O465" s="126">
        <v>0</v>
      </c>
      <c r="P465" s="88" t="s">
        <v>2836</v>
      </c>
      <c r="Q465" s="14"/>
    </row>
    <row r="466" spans="2:17" ht="110.4" x14ac:dyDescent="0.3">
      <c r="B466" s="74" t="s">
        <v>4407</v>
      </c>
      <c r="C466" s="89" t="s">
        <v>2280</v>
      </c>
      <c r="D466" s="169" t="s">
        <v>2281</v>
      </c>
      <c r="E466" s="98" t="s">
        <v>2160</v>
      </c>
      <c r="F466" s="74" t="s">
        <v>2282</v>
      </c>
      <c r="G466" s="4">
        <v>40352400</v>
      </c>
      <c r="H466" s="91" t="s">
        <v>2283</v>
      </c>
      <c r="I466" s="125">
        <v>45691</v>
      </c>
      <c r="J466" s="125">
        <v>45869</v>
      </c>
      <c r="K466" s="93">
        <v>0.83333333333333337</v>
      </c>
      <c r="L466" s="126">
        <v>33627000</v>
      </c>
      <c r="M466" s="126">
        <v>6725400</v>
      </c>
      <c r="N466" s="126">
        <v>0</v>
      </c>
      <c r="O466" s="126">
        <v>0</v>
      </c>
      <c r="P466" s="88" t="s">
        <v>2836</v>
      </c>
      <c r="Q466" s="14"/>
    </row>
    <row r="467" spans="2:17" ht="207" x14ac:dyDescent="0.3">
      <c r="B467" s="74" t="s">
        <v>4407</v>
      </c>
      <c r="C467" s="89" t="s">
        <v>2284</v>
      </c>
      <c r="D467" s="169" t="s">
        <v>2285</v>
      </c>
      <c r="E467" s="98" t="s">
        <v>2160</v>
      </c>
      <c r="F467" s="74" t="s">
        <v>2286</v>
      </c>
      <c r="G467" s="4">
        <v>4060000</v>
      </c>
      <c r="H467" s="91" t="s">
        <v>2287</v>
      </c>
      <c r="I467" s="125">
        <v>45698</v>
      </c>
      <c r="J467" s="125">
        <v>45777</v>
      </c>
      <c r="K467" s="93">
        <v>1</v>
      </c>
      <c r="L467" s="126">
        <v>16240000</v>
      </c>
      <c r="M467" s="126">
        <v>0</v>
      </c>
      <c r="N467" s="126">
        <v>2</v>
      </c>
      <c r="O467" s="126">
        <v>12180000</v>
      </c>
      <c r="P467" s="88" t="s">
        <v>2940</v>
      </c>
      <c r="Q467" s="14"/>
    </row>
    <row r="468" spans="2:17" ht="55.2" x14ac:dyDescent="0.3">
      <c r="B468" s="74" t="s">
        <v>4407</v>
      </c>
      <c r="C468" s="89" t="s">
        <v>2289</v>
      </c>
      <c r="D468" s="169" t="s">
        <v>2290</v>
      </c>
      <c r="E468" s="98" t="s">
        <v>2160</v>
      </c>
      <c r="F468" s="74" t="s">
        <v>2291</v>
      </c>
      <c r="G468" s="4">
        <v>56056000</v>
      </c>
      <c r="H468" s="91" t="s">
        <v>2292</v>
      </c>
      <c r="I468" s="125">
        <v>45708</v>
      </c>
      <c r="J468" s="125">
        <v>46022</v>
      </c>
      <c r="K468" s="93">
        <v>0.45454545454545453</v>
      </c>
      <c r="L468" s="126">
        <v>25480000</v>
      </c>
      <c r="M468" s="126">
        <v>30576000</v>
      </c>
      <c r="N468" s="126">
        <v>0</v>
      </c>
      <c r="O468" s="126">
        <v>0</v>
      </c>
      <c r="P468" s="88" t="s">
        <v>2945</v>
      </c>
      <c r="Q468" s="14"/>
    </row>
    <row r="469" spans="2:17" ht="55.2" x14ac:dyDescent="0.3">
      <c r="B469" s="74" t="s">
        <v>4407</v>
      </c>
      <c r="C469" s="89" t="s">
        <v>2294</v>
      </c>
      <c r="D469" s="169" t="s">
        <v>2295</v>
      </c>
      <c r="E469" s="98" t="s">
        <v>2160</v>
      </c>
      <c r="F469" s="74" t="s">
        <v>2296</v>
      </c>
      <c r="G469" s="4">
        <v>17892600</v>
      </c>
      <c r="H469" s="91" t="s">
        <v>2297</v>
      </c>
      <c r="I469" s="125">
        <v>45700</v>
      </c>
      <c r="J469" s="125">
        <v>45869</v>
      </c>
      <c r="K469" s="93">
        <v>0.83333333333333337</v>
      </c>
      <c r="L469" s="126">
        <v>14910500</v>
      </c>
      <c r="M469" s="126">
        <v>2982100</v>
      </c>
      <c r="N469" s="126">
        <v>0</v>
      </c>
      <c r="O469" s="126">
        <v>0</v>
      </c>
      <c r="P469" s="88" t="s">
        <v>2950</v>
      </c>
      <c r="Q469" s="14"/>
    </row>
    <row r="470" spans="2:17" ht="69" x14ac:dyDescent="0.3">
      <c r="B470" s="74" t="s">
        <v>4407</v>
      </c>
      <c r="C470" s="89" t="s">
        <v>2299</v>
      </c>
      <c r="D470" s="169" t="s">
        <v>2300</v>
      </c>
      <c r="E470" s="98" t="s">
        <v>2160</v>
      </c>
      <c r="F470" s="74" t="s">
        <v>2301</v>
      </c>
      <c r="G470" s="4">
        <v>32562000</v>
      </c>
      <c r="H470" s="91" t="s">
        <v>2302</v>
      </c>
      <c r="I470" s="125">
        <v>45701</v>
      </c>
      <c r="J470" s="125">
        <v>45869</v>
      </c>
      <c r="K470" s="93">
        <v>0.83333333333333337</v>
      </c>
      <c r="L470" s="126">
        <v>27135000</v>
      </c>
      <c r="M470" s="126">
        <v>5427000</v>
      </c>
      <c r="N470" s="126">
        <v>0</v>
      </c>
      <c r="O470" s="126">
        <v>0</v>
      </c>
      <c r="P470" s="88" t="s">
        <v>2950</v>
      </c>
      <c r="Q470" s="14"/>
    </row>
    <row r="471" spans="2:17" ht="110.4" x14ac:dyDescent="0.3">
      <c r="B471" s="74" t="s">
        <v>4407</v>
      </c>
      <c r="C471" s="89" t="s">
        <v>2303</v>
      </c>
      <c r="D471" s="169" t="s">
        <v>2304</v>
      </c>
      <c r="E471" s="98" t="s">
        <v>2160</v>
      </c>
      <c r="F471" s="74" t="s">
        <v>2305</v>
      </c>
      <c r="G471" s="4">
        <v>30011520</v>
      </c>
      <c r="H471" s="91" t="s">
        <v>2306</v>
      </c>
      <c r="I471" s="125">
        <v>45700</v>
      </c>
      <c r="J471" s="125">
        <v>45869</v>
      </c>
      <c r="K471" s="93">
        <v>0.83333333333333337</v>
      </c>
      <c r="L471" s="126">
        <v>25009600</v>
      </c>
      <c r="M471" s="126">
        <v>5001920</v>
      </c>
      <c r="N471" s="126">
        <v>0</v>
      </c>
      <c r="O471" s="126">
        <v>0</v>
      </c>
      <c r="P471" s="88" t="s">
        <v>2950</v>
      </c>
      <c r="Q471" s="14"/>
    </row>
    <row r="472" spans="2:17" ht="55.2" x14ac:dyDescent="0.3">
      <c r="B472" s="74" t="s">
        <v>4407</v>
      </c>
      <c r="C472" s="89" t="s">
        <v>2307</v>
      </c>
      <c r="D472" s="169" t="s">
        <v>2308</v>
      </c>
      <c r="E472" s="98" t="s">
        <v>2160</v>
      </c>
      <c r="F472" s="74" t="s">
        <v>2309</v>
      </c>
      <c r="G472" s="4">
        <v>36684000</v>
      </c>
      <c r="H472" s="91" t="s">
        <v>2310</v>
      </c>
      <c r="I472" s="125">
        <v>45700</v>
      </c>
      <c r="J472" s="125">
        <v>45900</v>
      </c>
      <c r="K472" s="93">
        <v>0.66666666666666663</v>
      </c>
      <c r="L472" s="126">
        <v>24456000</v>
      </c>
      <c r="M472" s="126">
        <v>12228000</v>
      </c>
      <c r="N472" s="126">
        <v>0</v>
      </c>
      <c r="O472" s="126">
        <v>0</v>
      </c>
      <c r="P472" s="88" t="s">
        <v>2961</v>
      </c>
      <c r="Q472" s="14"/>
    </row>
    <row r="473" spans="2:17" ht="82.8" x14ac:dyDescent="0.3">
      <c r="B473" s="74" t="s">
        <v>4407</v>
      </c>
      <c r="C473" s="89" t="s">
        <v>2312</v>
      </c>
      <c r="D473" s="169" t="s">
        <v>2313</v>
      </c>
      <c r="E473" s="98" t="s">
        <v>2160</v>
      </c>
      <c r="F473" s="74" t="s">
        <v>2314</v>
      </c>
      <c r="G473" s="4">
        <v>33000000</v>
      </c>
      <c r="H473" s="91" t="s">
        <v>2315</v>
      </c>
      <c r="I473" s="125">
        <v>45707</v>
      </c>
      <c r="J473" s="125">
        <v>45869</v>
      </c>
      <c r="K473" s="93">
        <v>0.83333333333333337</v>
      </c>
      <c r="L473" s="126">
        <v>27500000</v>
      </c>
      <c r="M473" s="126">
        <v>5500000</v>
      </c>
      <c r="N473" s="126">
        <v>0</v>
      </c>
      <c r="O473" s="126">
        <v>0</v>
      </c>
      <c r="P473" s="88" t="s">
        <v>2961</v>
      </c>
      <c r="Q473" s="14"/>
    </row>
    <row r="474" spans="2:17" ht="41.4" x14ac:dyDescent="0.3">
      <c r="B474" s="74" t="s">
        <v>4407</v>
      </c>
      <c r="C474" s="89" t="s">
        <v>2317</v>
      </c>
      <c r="D474" s="169" t="s">
        <v>2318</v>
      </c>
      <c r="E474" s="98" t="s">
        <v>2160</v>
      </c>
      <c r="F474" s="74" t="s">
        <v>2319</v>
      </c>
      <c r="G474" s="4">
        <v>30000000</v>
      </c>
      <c r="H474" s="91" t="s">
        <v>2320</v>
      </c>
      <c r="I474" s="125">
        <v>45707</v>
      </c>
      <c r="J474" s="125">
        <v>45869</v>
      </c>
      <c r="K474" s="93">
        <v>0.81666666666666665</v>
      </c>
      <c r="L474" s="126">
        <v>24500000</v>
      </c>
      <c r="M474" s="126">
        <v>5500000</v>
      </c>
      <c r="N474" s="126">
        <v>0</v>
      </c>
      <c r="O474" s="126">
        <v>0</v>
      </c>
      <c r="P474" s="88" t="s">
        <v>2784</v>
      </c>
      <c r="Q474" s="14"/>
    </row>
    <row r="475" spans="2:17" ht="110.4" x14ac:dyDescent="0.3">
      <c r="B475" s="74" t="s">
        <v>4407</v>
      </c>
      <c r="C475" s="89" t="s">
        <v>2321</v>
      </c>
      <c r="D475" s="169" t="s">
        <v>2322</v>
      </c>
      <c r="E475" s="98" t="s">
        <v>2160</v>
      </c>
      <c r="F475" s="74" t="s">
        <v>2323</v>
      </c>
      <c r="G475" s="4">
        <v>40352400</v>
      </c>
      <c r="H475" s="91" t="s">
        <v>2324</v>
      </c>
      <c r="I475" s="125">
        <v>45707</v>
      </c>
      <c r="J475" s="125">
        <v>45869</v>
      </c>
      <c r="K475" s="93">
        <v>0.83333333333333337</v>
      </c>
      <c r="L475" s="126">
        <v>33627000</v>
      </c>
      <c r="M475" s="126">
        <v>6725400</v>
      </c>
      <c r="N475" s="126">
        <v>0</v>
      </c>
      <c r="O475" s="126">
        <v>0</v>
      </c>
      <c r="P475" s="88" t="s">
        <v>2625</v>
      </c>
      <c r="Q475" s="14"/>
    </row>
    <row r="476" spans="2:17" ht="82.8" x14ac:dyDescent="0.3">
      <c r="B476" s="74" t="s">
        <v>4407</v>
      </c>
      <c r="C476" s="89" t="s">
        <v>2325</v>
      </c>
      <c r="D476" s="169" t="s">
        <v>2326</v>
      </c>
      <c r="E476" s="98" t="s">
        <v>2160</v>
      </c>
      <c r="F476" s="74" t="s">
        <v>2327</v>
      </c>
      <c r="G476" s="4">
        <v>40352400</v>
      </c>
      <c r="H476" s="91" t="s">
        <v>2328</v>
      </c>
      <c r="I476" s="125">
        <v>45702</v>
      </c>
      <c r="J476" s="125">
        <v>45869</v>
      </c>
      <c r="K476" s="93">
        <v>0.83333333333333337</v>
      </c>
      <c r="L476" s="126">
        <v>33627000</v>
      </c>
      <c r="M476" s="126">
        <v>6725400</v>
      </c>
      <c r="N476" s="126">
        <v>0</v>
      </c>
      <c r="O476" s="126">
        <v>0</v>
      </c>
      <c r="P476" s="88" t="s">
        <v>2625</v>
      </c>
      <c r="Q476" s="14"/>
    </row>
    <row r="477" spans="2:17" ht="55.2" x14ac:dyDescent="0.3">
      <c r="B477" s="74" t="s">
        <v>4407</v>
      </c>
      <c r="C477" s="89" t="s">
        <v>2330</v>
      </c>
      <c r="D477" s="169" t="s">
        <v>2331</v>
      </c>
      <c r="E477" s="98" t="s">
        <v>2160</v>
      </c>
      <c r="F477" s="74" t="s">
        <v>2332</v>
      </c>
      <c r="G477" s="4">
        <v>36684000</v>
      </c>
      <c r="H477" s="91" t="s">
        <v>2333</v>
      </c>
      <c r="I477" s="125">
        <v>45700</v>
      </c>
      <c r="J477" s="125">
        <v>45869</v>
      </c>
      <c r="K477" s="93">
        <v>0.83333333333333337</v>
      </c>
      <c r="L477" s="126">
        <v>30570000</v>
      </c>
      <c r="M477" s="126">
        <v>6114000</v>
      </c>
      <c r="N477" s="126">
        <v>0</v>
      </c>
      <c r="O477" s="126">
        <v>0</v>
      </c>
      <c r="P477" s="88" t="s">
        <v>2625</v>
      </c>
      <c r="Q477" s="14"/>
    </row>
    <row r="478" spans="2:17" ht="115.2" x14ac:dyDescent="0.3">
      <c r="B478" s="74" t="s">
        <v>4407</v>
      </c>
      <c r="C478" s="89" t="s">
        <v>2334</v>
      </c>
      <c r="D478" s="169" t="s">
        <v>2335</v>
      </c>
      <c r="E478" s="98" t="s">
        <v>2160</v>
      </c>
      <c r="F478" s="74" t="s">
        <v>2336</v>
      </c>
      <c r="G478" s="4">
        <v>22736000</v>
      </c>
      <c r="H478" s="91" t="s">
        <v>2337</v>
      </c>
      <c r="I478" s="125">
        <v>45707</v>
      </c>
      <c r="J478" s="125">
        <v>45900</v>
      </c>
      <c r="K478" s="93">
        <v>0.7142857142857143</v>
      </c>
      <c r="L478" s="126">
        <v>22736000</v>
      </c>
      <c r="M478" s="126">
        <v>9094400</v>
      </c>
      <c r="N478" s="126">
        <v>1</v>
      </c>
      <c r="O478" s="126">
        <v>9094400</v>
      </c>
      <c r="P478" s="88" t="s">
        <v>2836</v>
      </c>
      <c r="Q478" s="14"/>
    </row>
    <row r="479" spans="2:17" ht="115.2" x14ac:dyDescent="0.3">
      <c r="B479" s="74" t="s">
        <v>4407</v>
      </c>
      <c r="C479" s="89" t="s">
        <v>2338</v>
      </c>
      <c r="D479" s="169" t="s">
        <v>2339</v>
      </c>
      <c r="E479" s="98" t="s">
        <v>2160</v>
      </c>
      <c r="F479" s="74" t="s">
        <v>2340</v>
      </c>
      <c r="G479" s="4">
        <v>30576000</v>
      </c>
      <c r="H479" s="91" t="s">
        <v>2341</v>
      </c>
      <c r="I479" s="125">
        <v>45707</v>
      </c>
      <c r="J479" s="125">
        <v>45869</v>
      </c>
      <c r="K479" s="93">
        <v>0.83333333333333337</v>
      </c>
      <c r="L479" s="126">
        <v>25480000</v>
      </c>
      <c r="M479" s="126">
        <v>5096000</v>
      </c>
      <c r="N479" s="126">
        <v>0</v>
      </c>
      <c r="O479" s="126">
        <v>0</v>
      </c>
      <c r="P479" s="88" t="s">
        <v>2809</v>
      </c>
      <c r="Q479" s="14"/>
    </row>
    <row r="480" spans="2:17" ht="158.4" x14ac:dyDescent="0.3">
      <c r="B480" s="74" t="s">
        <v>4407</v>
      </c>
      <c r="C480" s="89" t="s">
        <v>2342</v>
      </c>
      <c r="D480" s="169" t="s">
        <v>2343</v>
      </c>
      <c r="E480" s="98" t="s">
        <v>2160</v>
      </c>
      <c r="F480" s="74" t="s">
        <v>2344</v>
      </c>
      <c r="G480" s="4">
        <v>32400000</v>
      </c>
      <c r="H480" s="91" t="s">
        <v>2345</v>
      </c>
      <c r="I480" s="125">
        <v>45708</v>
      </c>
      <c r="J480" s="125">
        <v>45869</v>
      </c>
      <c r="K480" s="93">
        <v>0.83333333333333337</v>
      </c>
      <c r="L480" s="126">
        <v>27000000</v>
      </c>
      <c r="M480" s="126">
        <v>5400000</v>
      </c>
      <c r="N480" s="126">
        <v>0</v>
      </c>
      <c r="O480" s="126">
        <v>0</v>
      </c>
      <c r="P480" s="88" t="s">
        <v>2841</v>
      </c>
      <c r="Q480" s="14"/>
    </row>
    <row r="481" spans="2:17" ht="115.2" x14ac:dyDescent="0.3">
      <c r="B481" s="74" t="s">
        <v>4407</v>
      </c>
      <c r="C481" s="89" t="s">
        <v>2346</v>
      </c>
      <c r="D481" s="169" t="s">
        <v>2347</v>
      </c>
      <c r="E481" s="98" t="s">
        <v>2160</v>
      </c>
      <c r="F481" s="74" t="s">
        <v>2348</v>
      </c>
      <c r="G481" s="4">
        <v>24000000</v>
      </c>
      <c r="H481" s="91" t="s">
        <v>2349</v>
      </c>
      <c r="I481" s="125">
        <v>45708</v>
      </c>
      <c r="J481" s="125">
        <v>45869</v>
      </c>
      <c r="K481" s="93">
        <v>0.83152499999999996</v>
      </c>
      <c r="L481" s="126">
        <v>19956600</v>
      </c>
      <c r="M481" s="126">
        <v>4043400</v>
      </c>
      <c r="N481" s="126">
        <v>0</v>
      </c>
      <c r="O481" s="126">
        <v>0</v>
      </c>
      <c r="P481" s="88" t="s">
        <v>2841</v>
      </c>
      <c r="Q481" s="14"/>
    </row>
    <row r="482" spans="2:17" ht="144" x14ac:dyDescent="0.3">
      <c r="B482" s="74" t="s">
        <v>4407</v>
      </c>
      <c r="C482" s="89" t="s">
        <v>2350</v>
      </c>
      <c r="D482" s="169" t="s">
        <v>2351</v>
      </c>
      <c r="E482" s="98" t="s">
        <v>2160</v>
      </c>
      <c r="F482" s="74" t="s">
        <v>2352</v>
      </c>
      <c r="G482" s="4">
        <v>24000000</v>
      </c>
      <c r="H482" s="91" t="s">
        <v>2353</v>
      </c>
      <c r="I482" s="125">
        <v>45710</v>
      </c>
      <c r="J482" s="125">
        <v>45869</v>
      </c>
      <c r="K482" s="93">
        <v>0.83333333333333337</v>
      </c>
      <c r="L482" s="126">
        <v>20000000</v>
      </c>
      <c r="M482" s="126">
        <v>4000000</v>
      </c>
      <c r="N482" s="126">
        <v>0</v>
      </c>
      <c r="O482" s="126">
        <v>0</v>
      </c>
      <c r="P482" s="88" t="s">
        <v>2841</v>
      </c>
      <c r="Q482" s="14"/>
    </row>
    <row r="483" spans="2:17" ht="57.6" x14ac:dyDescent="0.3">
      <c r="B483" s="74" t="s">
        <v>4407</v>
      </c>
      <c r="C483" s="89" t="s">
        <v>2280</v>
      </c>
      <c r="D483" s="169" t="s">
        <v>2354</v>
      </c>
      <c r="E483" s="98" t="s">
        <v>2160</v>
      </c>
      <c r="F483" s="74" t="s">
        <v>2355</v>
      </c>
      <c r="G483" s="4">
        <v>40352400</v>
      </c>
      <c r="H483" s="91" t="s">
        <v>2356</v>
      </c>
      <c r="I483" s="125">
        <v>45716</v>
      </c>
      <c r="J483" s="125">
        <v>45869</v>
      </c>
      <c r="K483" s="93">
        <v>0.83333333333333337</v>
      </c>
      <c r="L483" s="126">
        <v>33627000</v>
      </c>
      <c r="M483" s="126">
        <v>6725400</v>
      </c>
      <c r="N483" s="126">
        <v>0</v>
      </c>
      <c r="O483" s="126">
        <v>0</v>
      </c>
      <c r="P483" s="88" t="s">
        <v>2841</v>
      </c>
      <c r="Q483" s="14"/>
    </row>
    <row r="484" spans="2:17" ht="72" x14ac:dyDescent="0.3">
      <c r="B484" s="74" t="s">
        <v>4407</v>
      </c>
      <c r="C484" s="89" t="s">
        <v>2357</v>
      </c>
      <c r="D484" s="169" t="s">
        <v>2358</v>
      </c>
      <c r="E484" s="98" t="s">
        <v>2160</v>
      </c>
      <c r="F484" s="74" t="s">
        <v>2359</v>
      </c>
      <c r="G484" s="4">
        <v>32565120</v>
      </c>
      <c r="H484" s="91" t="s">
        <v>2360</v>
      </c>
      <c r="I484" s="125">
        <v>45715</v>
      </c>
      <c r="J484" s="125">
        <v>45869</v>
      </c>
      <c r="K484" s="93">
        <v>0.83333333333333337</v>
      </c>
      <c r="L484" s="126">
        <v>27137600</v>
      </c>
      <c r="M484" s="126">
        <v>5427520</v>
      </c>
      <c r="N484" s="126">
        <v>0</v>
      </c>
      <c r="O484" s="126">
        <v>0</v>
      </c>
      <c r="P484" s="88" t="s">
        <v>2841</v>
      </c>
      <c r="Q484" s="14"/>
    </row>
    <row r="485" spans="2:17" ht="72" x14ac:dyDescent="0.3">
      <c r="B485" s="74" t="s">
        <v>4407</v>
      </c>
      <c r="C485" s="89" t="s">
        <v>2362</v>
      </c>
      <c r="D485" s="169" t="s">
        <v>2363</v>
      </c>
      <c r="E485" s="98" t="s">
        <v>2160</v>
      </c>
      <c r="F485" s="74" t="s">
        <v>2364</v>
      </c>
      <c r="G485" s="4">
        <v>25065600</v>
      </c>
      <c r="H485" s="91" t="s">
        <v>2365</v>
      </c>
      <c r="I485" s="125">
        <v>45715</v>
      </c>
      <c r="J485" s="125">
        <v>45869</v>
      </c>
      <c r="K485" s="93">
        <v>0.83333333333333337</v>
      </c>
      <c r="L485" s="126">
        <v>20888000</v>
      </c>
      <c r="M485" s="126">
        <v>4177600</v>
      </c>
      <c r="N485" s="126">
        <v>0</v>
      </c>
      <c r="O485" s="126">
        <v>0</v>
      </c>
      <c r="P485" s="88" t="s">
        <v>2841</v>
      </c>
      <c r="Q485" s="14"/>
    </row>
    <row r="486" spans="2:17" ht="129.6" x14ac:dyDescent="0.3">
      <c r="B486" s="74" t="s">
        <v>4407</v>
      </c>
      <c r="C486" s="89" t="s">
        <v>2366</v>
      </c>
      <c r="D486" s="169" t="s">
        <v>2367</v>
      </c>
      <c r="E486" s="98" t="s">
        <v>2160</v>
      </c>
      <c r="F486" s="74" t="s">
        <v>2368</v>
      </c>
      <c r="G486" s="4">
        <v>25065600</v>
      </c>
      <c r="H486" s="91" t="s">
        <v>2369</v>
      </c>
      <c r="I486" s="125">
        <v>45715</v>
      </c>
      <c r="J486" s="125">
        <v>45869</v>
      </c>
      <c r="K486" s="93">
        <v>0.83333333333333337</v>
      </c>
      <c r="L486" s="126">
        <v>20888000</v>
      </c>
      <c r="M486" s="126">
        <v>4177600</v>
      </c>
      <c r="N486" s="126">
        <v>0</v>
      </c>
      <c r="O486" s="126">
        <v>0</v>
      </c>
      <c r="P486" s="88" t="s">
        <v>3009</v>
      </c>
      <c r="Q486" s="14"/>
    </row>
    <row r="487" spans="2:17" ht="100.8" x14ac:dyDescent="0.3">
      <c r="B487" s="74" t="s">
        <v>4407</v>
      </c>
      <c r="C487" s="89" t="s">
        <v>2370</v>
      </c>
      <c r="D487" s="169" t="s">
        <v>2371</v>
      </c>
      <c r="E487" s="98" t="s">
        <v>2160</v>
      </c>
      <c r="F487" s="74" t="s">
        <v>2372</v>
      </c>
      <c r="G487" s="4">
        <v>32565120</v>
      </c>
      <c r="H487" s="91" t="s">
        <v>2373</v>
      </c>
      <c r="I487" s="125">
        <v>45715</v>
      </c>
      <c r="J487" s="125">
        <v>45930</v>
      </c>
      <c r="K487" s="93">
        <v>0.5</v>
      </c>
      <c r="L487" s="126">
        <v>16282560</v>
      </c>
      <c r="M487" s="126">
        <v>16282560</v>
      </c>
      <c r="N487" s="126">
        <v>0</v>
      </c>
      <c r="O487" s="126">
        <v>0</v>
      </c>
      <c r="P487" s="88" t="s">
        <v>2841</v>
      </c>
      <c r="Q487" s="14"/>
    </row>
    <row r="488" spans="2:17" ht="100.8" x14ac:dyDescent="0.3">
      <c r="B488" s="74" t="s">
        <v>4407</v>
      </c>
      <c r="C488" s="89" t="s">
        <v>2374</v>
      </c>
      <c r="D488" s="169" t="s">
        <v>2375</v>
      </c>
      <c r="E488" s="98" t="s">
        <v>2160</v>
      </c>
      <c r="F488" s="74" t="s">
        <v>2376</v>
      </c>
      <c r="G488" s="4">
        <v>32565120</v>
      </c>
      <c r="H488" s="91" t="s">
        <v>2377</v>
      </c>
      <c r="I488" s="125">
        <v>45715</v>
      </c>
      <c r="J488" s="125">
        <v>45869</v>
      </c>
      <c r="K488" s="93">
        <v>0.83333333333333337</v>
      </c>
      <c r="L488" s="126">
        <v>27137600</v>
      </c>
      <c r="M488" s="126">
        <v>5427520</v>
      </c>
      <c r="N488" s="126">
        <v>0</v>
      </c>
      <c r="O488" s="126">
        <v>0</v>
      </c>
      <c r="P488" s="88" t="s">
        <v>3017</v>
      </c>
      <c r="Q488" s="14"/>
    </row>
    <row r="489" spans="2:17" ht="72" x14ac:dyDescent="0.3">
      <c r="B489" s="74" t="s">
        <v>4407</v>
      </c>
      <c r="C489" s="89" t="s">
        <v>2378</v>
      </c>
      <c r="D489" s="169" t="s">
        <v>2379</v>
      </c>
      <c r="E489" s="98" t="s">
        <v>2160</v>
      </c>
      <c r="F489" s="74" t="s">
        <v>2380</v>
      </c>
      <c r="G489" s="4">
        <v>30000000</v>
      </c>
      <c r="H489" s="91" t="s">
        <v>2381</v>
      </c>
      <c r="I489" s="125">
        <v>45714</v>
      </c>
      <c r="J489" s="125">
        <v>45869</v>
      </c>
      <c r="K489" s="93">
        <v>0.83333333333333337</v>
      </c>
      <c r="L489" s="126">
        <v>25000000</v>
      </c>
      <c r="M489" s="126">
        <v>5000000</v>
      </c>
      <c r="N489" s="126">
        <v>0</v>
      </c>
      <c r="O489" s="126">
        <v>0</v>
      </c>
      <c r="P489" s="88" t="s">
        <v>3022</v>
      </c>
      <c r="Q489" s="14"/>
    </row>
    <row r="490" spans="2:17" ht="144" x14ac:dyDescent="0.3">
      <c r="B490" s="74" t="s">
        <v>4407</v>
      </c>
      <c r="C490" s="89" t="s">
        <v>2382</v>
      </c>
      <c r="D490" s="169" t="s">
        <v>2383</v>
      </c>
      <c r="E490" s="98" t="s">
        <v>2160</v>
      </c>
      <c r="F490" s="74" t="s">
        <v>2384</v>
      </c>
      <c r="G490" s="4">
        <v>25062000</v>
      </c>
      <c r="H490" s="91" t="s">
        <v>2385</v>
      </c>
      <c r="I490" s="125">
        <v>45714</v>
      </c>
      <c r="J490" s="125">
        <v>45869</v>
      </c>
      <c r="K490" s="93">
        <v>0.83330939270608895</v>
      </c>
      <c r="L490" s="126">
        <v>20884400</v>
      </c>
      <c r="M490" s="126">
        <v>4177600</v>
      </c>
      <c r="N490" s="126">
        <v>0</v>
      </c>
      <c r="O490" s="126">
        <v>0</v>
      </c>
      <c r="P490" s="88" t="s">
        <v>3022</v>
      </c>
      <c r="Q490" s="14"/>
    </row>
    <row r="491" spans="2:17" ht="86.4" x14ac:dyDescent="0.3">
      <c r="B491" s="74" t="s">
        <v>4407</v>
      </c>
      <c r="C491" s="89" t="s">
        <v>2386</v>
      </c>
      <c r="D491" s="169" t="s">
        <v>2387</v>
      </c>
      <c r="E491" s="98" t="s">
        <v>2160</v>
      </c>
      <c r="F491" s="74" t="s">
        <v>2388</v>
      </c>
      <c r="G491" s="4">
        <v>40352400</v>
      </c>
      <c r="H491" s="91" t="s">
        <v>2389</v>
      </c>
      <c r="I491" s="125">
        <v>45716</v>
      </c>
      <c r="J491" s="125">
        <v>45869</v>
      </c>
      <c r="K491" s="93">
        <v>0.83333333333333337</v>
      </c>
      <c r="L491" s="126">
        <v>33627000</v>
      </c>
      <c r="M491" s="126">
        <v>6725400</v>
      </c>
      <c r="N491" s="126">
        <v>0</v>
      </c>
      <c r="O491" s="126">
        <v>0</v>
      </c>
      <c r="P491" s="88" t="s">
        <v>3022</v>
      </c>
      <c r="Q491" s="14"/>
    </row>
    <row r="492" spans="2:17" ht="86.4" x14ac:dyDescent="0.3">
      <c r="B492" s="74" t="s">
        <v>4407</v>
      </c>
      <c r="C492" s="89" t="s">
        <v>2390</v>
      </c>
      <c r="D492" s="169" t="s">
        <v>2391</v>
      </c>
      <c r="E492" s="98" t="s">
        <v>2160</v>
      </c>
      <c r="F492" s="74" t="s">
        <v>2392</v>
      </c>
      <c r="G492" s="4">
        <v>30576000</v>
      </c>
      <c r="H492" s="91" t="s">
        <v>2393</v>
      </c>
      <c r="I492" s="125">
        <v>45716</v>
      </c>
      <c r="J492" s="125">
        <v>45869</v>
      </c>
      <c r="K492" s="93">
        <v>0.83333333333333337</v>
      </c>
      <c r="L492" s="126">
        <v>25480000</v>
      </c>
      <c r="M492" s="126">
        <v>5096000</v>
      </c>
      <c r="N492" s="126">
        <v>0</v>
      </c>
      <c r="O492" s="126">
        <v>0</v>
      </c>
      <c r="P492" s="88" t="s">
        <v>3022</v>
      </c>
      <c r="Q492" s="14"/>
    </row>
    <row r="493" spans="2:17" ht="172.8" x14ac:dyDescent="0.3">
      <c r="B493" s="74" t="s">
        <v>4407</v>
      </c>
      <c r="C493" s="89" t="s">
        <v>2394</v>
      </c>
      <c r="D493" s="169" t="s">
        <v>2395</v>
      </c>
      <c r="E493" s="98" t="s">
        <v>2160</v>
      </c>
      <c r="F493" s="74" t="s">
        <v>2396</v>
      </c>
      <c r="G493" s="4">
        <v>30576000</v>
      </c>
      <c r="H493" s="91" t="s">
        <v>2397</v>
      </c>
      <c r="I493" s="125">
        <v>45716</v>
      </c>
      <c r="J493" s="125">
        <v>45869</v>
      </c>
      <c r="K493" s="93">
        <v>0.83333333333333337</v>
      </c>
      <c r="L493" s="126">
        <v>25480000</v>
      </c>
      <c r="M493" s="126">
        <v>5096000</v>
      </c>
      <c r="N493" s="126">
        <v>0</v>
      </c>
      <c r="O493" s="126">
        <v>0</v>
      </c>
      <c r="P493" s="88" t="s">
        <v>3022</v>
      </c>
      <c r="Q493" s="14"/>
    </row>
    <row r="494" spans="2:17" ht="100.8" x14ac:dyDescent="0.3">
      <c r="B494" s="74" t="s">
        <v>4407</v>
      </c>
      <c r="C494" s="89" t="s">
        <v>2386</v>
      </c>
      <c r="D494" s="169" t="s">
        <v>2398</v>
      </c>
      <c r="E494" s="98" t="s">
        <v>2160</v>
      </c>
      <c r="F494" s="74" t="s">
        <v>2399</v>
      </c>
      <c r="G494" s="4">
        <v>30000000</v>
      </c>
      <c r="H494" s="91" t="s">
        <v>2400</v>
      </c>
      <c r="I494" s="125">
        <v>45716</v>
      </c>
      <c r="J494" s="125">
        <v>45869</v>
      </c>
      <c r="K494" s="93">
        <v>0.83333333333333337</v>
      </c>
      <c r="L494" s="126">
        <v>25000000</v>
      </c>
      <c r="M494" s="126">
        <v>5000000</v>
      </c>
      <c r="N494" s="126">
        <v>0</v>
      </c>
      <c r="O494" s="126">
        <v>0</v>
      </c>
      <c r="P494" s="88" t="s">
        <v>3022</v>
      </c>
      <c r="Q494" s="14"/>
    </row>
    <row r="495" spans="2:17" ht="100.8" x14ac:dyDescent="0.3">
      <c r="B495" s="74" t="s">
        <v>4407</v>
      </c>
      <c r="C495" s="89" t="s">
        <v>2401</v>
      </c>
      <c r="D495" s="169" t="s">
        <v>2402</v>
      </c>
      <c r="E495" s="98" t="s">
        <v>2160</v>
      </c>
      <c r="F495" s="74" t="s">
        <v>2403</v>
      </c>
      <c r="G495" s="4">
        <v>28596000</v>
      </c>
      <c r="H495" s="91" t="s">
        <v>2404</v>
      </c>
      <c r="I495" s="125">
        <v>45716</v>
      </c>
      <c r="J495" s="125">
        <v>45869</v>
      </c>
      <c r="K495" s="93">
        <v>0.83333333333333337</v>
      </c>
      <c r="L495" s="126">
        <v>23830000</v>
      </c>
      <c r="M495" s="126">
        <v>4766000</v>
      </c>
      <c r="N495" s="126">
        <v>0</v>
      </c>
      <c r="O495" s="126">
        <v>0</v>
      </c>
      <c r="P495" s="88" t="s">
        <v>3022</v>
      </c>
      <c r="Q495" s="14"/>
    </row>
    <row r="496" spans="2:17" ht="115.2" x14ac:dyDescent="0.3">
      <c r="B496" s="74" t="s">
        <v>4407</v>
      </c>
      <c r="C496" s="89" t="s">
        <v>2405</v>
      </c>
      <c r="D496" s="169" t="s">
        <v>2406</v>
      </c>
      <c r="E496" s="98" t="s">
        <v>2160</v>
      </c>
      <c r="F496" s="74" t="s">
        <v>2407</v>
      </c>
      <c r="G496" s="4">
        <v>42000000</v>
      </c>
      <c r="H496" s="91" t="s">
        <v>2408</v>
      </c>
      <c r="I496" s="125">
        <v>45716</v>
      </c>
      <c r="J496" s="125">
        <v>45869</v>
      </c>
      <c r="K496" s="93">
        <v>0.83333333333333337</v>
      </c>
      <c r="L496" s="126">
        <v>35000000</v>
      </c>
      <c r="M496" s="126">
        <v>7000000</v>
      </c>
      <c r="N496" s="126">
        <v>0</v>
      </c>
      <c r="O496" s="126">
        <v>0</v>
      </c>
      <c r="P496" s="88" t="s">
        <v>3022</v>
      </c>
      <c r="Q496" s="14"/>
    </row>
    <row r="497" spans="2:17" ht="115.2" x14ac:dyDescent="0.3">
      <c r="B497" s="74" t="s">
        <v>4407</v>
      </c>
      <c r="C497" s="89" t="s">
        <v>2409</v>
      </c>
      <c r="D497" s="169" t="s">
        <v>2410</v>
      </c>
      <c r="E497" s="98" t="s">
        <v>2160</v>
      </c>
      <c r="F497" s="74" t="s">
        <v>2411</v>
      </c>
      <c r="G497" s="4">
        <v>42000000</v>
      </c>
      <c r="H497" s="91" t="s">
        <v>2412</v>
      </c>
      <c r="I497" s="125">
        <v>45716</v>
      </c>
      <c r="J497" s="125">
        <v>45869</v>
      </c>
      <c r="K497" s="93">
        <v>0.83333333333333337</v>
      </c>
      <c r="L497" s="126">
        <v>35000000</v>
      </c>
      <c r="M497" s="126">
        <v>7000000</v>
      </c>
      <c r="N497" s="126">
        <v>0</v>
      </c>
      <c r="O497" s="126">
        <v>0</v>
      </c>
      <c r="P497" s="88" t="s">
        <v>3022</v>
      </c>
      <c r="Q497" s="14"/>
    </row>
    <row r="498" spans="2:17" ht="72" x14ac:dyDescent="0.3">
      <c r="B498" s="74" t="s">
        <v>4407</v>
      </c>
      <c r="C498" s="89" t="s">
        <v>2413</v>
      </c>
      <c r="D498" s="169" t="s">
        <v>2414</v>
      </c>
      <c r="E498" s="98" t="s">
        <v>2160</v>
      </c>
      <c r="F498" s="74" t="s">
        <v>2415</v>
      </c>
      <c r="G498" s="4">
        <v>28596000</v>
      </c>
      <c r="H498" s="91" t="s">
        <v>2416</v>
      </c>
      <c r="I498" s="125">
        <v>45716</v>
      </c>
      <c r="J498" s="125">
        <v>45869</v>
      </c>
      <c r="K498" s="93">
        <v>0.83333333333333337</v>
      </c>
      <c r="L498" s="126">
        <v>23830000</v>
      </c>
      <c r="M498" s="126">
        <v>4766000</v>
      </c>
      <c r="N498" s="126">
        <v>0</v>
      </c>
      <c r="O498" s="126">
        <v>0</v>
      </c>
      <c r="P498" s="88" t="s">
        <v>3022</v>
      </c>
      <c r="Q498" s="14"/>
    </row>
    <row r="499" spans="2:17" ht="100.8" x14ac:dyDescent="0.3">
      <c r="B499" s="74" t="s">
        <v>4407</v>
      </c>
      <c r="C499" s="89" t="s">
        <v>2417</v>
      </c>
      <c r="D499" s="169" t="s">
        <v>2418</v>
      </c>
      <c r="E499" s="98" t="s">
        <v>2160</v>
      </c>
      <c r="F499" s="74" t="s">
        <v>2419</v>
      </c>
      <c r="G499" s="4">
        <v>17892600</v>
      </c>
      <c r="H499" s="91" t="s">
        <v>2420</v>
      </c>
      <c r="I499" s="125">
        <v>45716</v>
      </c>
      <c r="J499" s="125">
        <v>45930</v>
      </c>
      <c r="K499" s="93">
        <v>0.5</v>
      </c>
      <c r="L499" s="126">
        <v>8946300</v>
      </c>
      <c r="M499" s="126">
        <v>8946300</v>
      </c>
      <c r="N499" s="126">
        <v>0</v>
      </c>
      <c r="O499" s="126">
        <v>0</v>
      </c>
      <c r="P499" s="88" t="s">
        <v>3022</v>
      </c>
      <c r="Q499" s="14"/>
    </row>
    <row r="500" spans="2:17" ht="57.6" x14ac:dyDescent="0.3">
      <c r="B500" s="74" t="s">
        <v>4407</v>
      </c>
      <c r="C500" s="89" t="s">
        <v>2280</v>
      </c>
      <c r="D500" s="169" t="s">
        <v>2421</v>
      </c>
      <c r="E500" s="98" t="s">
        <v>2160</v>
      </c>
      <c r="F500" s="74" t="s">
        <v>2422</v>
      </c>
      <c r="G500" s="4">
        <v>52352400</v>
      </c>
      <c r="H500" s="91" t="s">
        <v>2423</v>
      </c>
      <c r="I500" s="125">
        <v>45720</v>
      </c>
      <c r="J500" s="125">
        <v>45869</v>
      </c>
      <c r="K500" s="93">
        <v>0.83333333333333337</v>
      </c>
      <c r="L500" s="126">
        <v>43627000</v>
      </c>
      <c r="M500" s="126">
        <v>8725400</v>
      </c>
      <c r="N500" s="126">
        <v>0</v>
      </c>
      <c r="O500" s="126">
        <v>0</v>
      </c>
      <c r="P500" s="88" t="s">
        <v>2831</v>
      </c>
      <c r="Q500" s="14"/>
    </row>
    <row r="501" spans="2:17" ht="115.2" x14ac:dyDescent="0.3">
      <c r="B501" s="74" t="s">
        <v>4407</v>
      </c>
      <c r="C501" s="89" t="s">
        <v>2350</v>
      </c>
      <c r="D501" s="169" t="s">
        <v>2424</v>
      </c>
      <c r="E501" s="98" t="s">
        <v>2160</v>
      </c>
      <c r="F501" s="74" t="s">
        <v>2425</v>
      </c>
      <c r="G501" s="4">
        <v>34800000</v>
      </c>
      <c r="H501" s="91" t="s">
        <v>2426</v>
      </c>
      <c r="I501" s="125">
        <v>45715</v>
      </c>
      <c r="J501" s="125">
        <v>45869</v>
      </c>
      <c r="K501" s="93">
        <v>0.83333333333333337</v>
      </c>
      <c r="L501" s="126">
        <v>29000000</v>
      </c>
      <c r="M501" s="126">
        <v>5800000</v>
      </c>
      <c r="N501" s="126">
        <v>0</v>
      </c>
      <c r="O501" s="126">
        <v>0</v>
      </c>
      <c r="P501" s="88" t="s">
        <v>2836</v>
      </c>
      <c r="Q501" s="14"/>
    </row>
    <row r="502" spans="2:17" ht="100.8" x14ac:dyDescent="0.3">
      <c r="B502" s="74" t="s">
        <v>4407</v>
      </c>
      <c r="C502" s="89" t="s">
        <v>2427</v>
      </c>
      <c r="D502" s="169" t="s">
        <v>2428</v>
      </c>
      <c r="E502" s="98" t="s">
        <v>2160</v>
      </c>
      <c r="F502" s="74" t="s">
        <v>2429</v>
      </c>
      <c r="G502" s="4">
        <v>36000000</v>
      </c>
      <c r="H502" s="91" t="s">
        <v>2430</v>
      </c>
      <c r="I502" s="125">
        <v>45722</v>
      </c>
      <c r="J502" s="125">
        <v>45869</v>
      </c>
      <c r="K502" s="93">
        <v>0.83333333333333337</v>
      </c>
      <c r="L502" s="126">
        <v>30000000</v>
      </c>
      <c r="M502" s="126">
        <v>6000000</v>
      </c>
      <c r="N502" s="126">
        <v>0</v>
      </c>
      <c r="O502" s="126">
        <v>0</v>
      </c>
      <c r="P502" s="88" t="s">
        <v>2836</v>
      </c>
      <c r="Q502" s="14"/>
    </row>
    <row r="503" spans="2:17" ht="115.2" x14ac:dyDescent="0.3">
      <c r="B503" s="74" t="s">
        <v>4407</v>
      </c>
      <c r="C503" s="89" t="s">
        <v>2432</v>
      </c>
      <c r="D503" s="169" t="s">
        <v>2433</v>
      </c>
      <c r="E503" s="98" t="s">
        <v>2160</v>
      </c>
      <c r="F503" s="74" t="s">
        <v>2434</v>
      </c>
      <c r="G503" s="4">
        <v>24260400</v>
      </c>
      <c r="H503" s="91" t="s">
        <v>2435</v>
      </c>
      <c r="I503" s="125">
        <v>45722</v>
      </c>
      <c r="J503" s="125">
        <v>45869</v>
      </c>
      <c r="K503" s="93">
        <v>0.83333333333333337</v>
      </c>
      <c r="L503" s="126">
        <v>20217000</v>
      </c>
      <c r="M503" s="126">
        <v>4043400</v>
      </c>
      <c r="N503" s="126">
        <v>0</v>
      </c>
      <c r="O503" s="126">
        <v>0</v>
      </c>
      <c r="P503" s="88" t="s">
        <v>2836</v>
      </c>
      <c r="Q503" s="14"/>
    </row>
    <row r="504" spans="2:17" ht="100.8" x14ac:dyDescent="0.3">
      <c r="B504" s="74" t="s">
        <v>4407</v>
      </c>
      <c r="C504" s="89" t="s">
        <v>2436</v>
      </c>
      <c r="D504" s="169" t="s">
        <v>2437</v>
      </c>
      <c r="E504" s="98" t="s">
        <v>2160</v>
      </c>
      <c r="F504" s="74" t="s">
        <v>2438</v>
      </c>
      <c r="G504" s="4">
        <v>30011520</v>
      </c>
      <c r="H504" s="91" t="s">
        <v>2439</v>
      </c>
      <c r="I504" s="125">
        <v>45722</v>
      </c>
      <c r="J504" s="125">
        <v>45869</v>
      </c>
      <c r="K504" s="93">
        <v>0.83333333333333337</v>
      </c>
      <c r="L504" s="126">
        <v>25009600</v>
      </c>
      <c r="M504" s="126">
        <v>5001920</v>
      </c>
      <c r="N504" s="126">
        <v>0</v>
      </c>
      <c r="O504" s="126">
        <v>0</v>
      </c>
      <c r="P504" s="88" t="s">
        <v>2836</v>
      </c>
      <c r="Q504" s="14"/>
    </row>
    <row r="505" spans="2:17" ht="115.2" x14ac:dyDescent="0.3">
      <c r="B505" s="74" t="s">
        <v>4407</v>
      </c>
      <c r="C505" s="89" t="s">
        <v>2436</v>
      </c>
      <c r="D505" s="169" t="s">
        <v>2440</v>
      </c>
      <c r="E505" s="98" t="s">
        <v>2160</v>
      </c>
      <c r="F505" s="74" t="s">
        <v>2441</v>
      </c>
      <c r="G505" s="4">
        <v>42000000</v>
      </c>
      <c r="H505" s="91" t="s">
        <v>2442</v>
      </c>
      <c r="I505" s="125">
        <v>45722</v>
      </c>
      <c r="J505" s="125">
        <v>45869</v>
      </c>
      <c r="K505" s="93">
        <v>0.83333333333333337</v>
      </c>
      <c r="L505" s="126">
        <v>35000000</v>
      </c>
      <c r="M505" s="126">
        <v>7000000</v>
      </c>
      <c r="N505" s="126">
        <v>0</v>
      </c>
      <c r="O505" s="126">
        <v>0</v>
      </c>
      <c r="P505" s="88" t="s">
        <v>2836</v>
      </c>
      <c r="Q505" s="14"/>
    </row>
    <row r="506" spans="2:17" ht="115.2" x14ac:dyDescent="0.3">
      <c r="B506" s="74" t="s">
        <v>4407</v>
      </c>
      <c r="C506" s="89" t="s">
        <v>2443</v>
      </c>
      <c r="D506" s="169" t="s">
        <v>2444</v>
      </c>
      <c r="E506" s="98" t="s">
        <v>2160</v>
      </c>
      <c r="F506" s="74" t="s">
        <v>2445</v>
      </c>
      <c r="G506" s="4">
        <v>30011520</v>
      </c>
      <c r="H506" s="91" t="s">
        <v>2446</v>
      </c>
      <c r="I506" s="125">
        <v>45722</v>
      </c>
      <c r="J506" s="125">
        <v>45869</v>
      </c>
      <c r="K506" s="93">
        <v>0.83333333333333337</v>
      </c>
      <c r="L506" s="126">
        <v>25009600</v>
      </c>
      <c r="M506" s="126">
        <v>5001920</v>
      </c>
      <c r="N506" s="126">
        <v>0</v>
      </c>
      <c r="O506" s="126">
        <v>0</v>
      </c>
      <c r="P506" s="88" t="s">
        <v>2836</v>
      </c>
      <c r="Q506" s="14"/>
    </row>
    <row r="507" spans="2:17" ht="72" x14ac:dyDescent="0.3">
      <c r="B507" s="74" t="s">
        <v>4407</v>
      </c>
      <c r="C507" s="89" t="s">
        <v>2447</v>
      </c>
      <c r="D507" s="169" t="s">
        <v>2448</v>
      </c>
      <c r="E507" s="98" t="s">
        <v>2160</v>
      </c>
      <c r="F507" s="74" t="s">
        <v>2449</v>
      </c>
      <c r="G507" s="4">
        <v>594999998</v>
      </c>
      <c r="H507" s="91" t="s">
        <v>2450</v>
      </c>
      <c r="I507" s="125">
        <v>45727</v>
      </c>
      <c r="J507" s="125">
        <v>45910</v>
      </c>
      <c r="K507" s="93">
        <v>0.66666666666666663</v>
      </c>
      <c r="L507" s="126">
        <v>396666665.33333331</v>
      </c>
      <c r="M507" s="126">
        <v>198333332.66666669</v>
      </c>
      <c r="N507" s="126">
        <v>0</v>
      </c>
      <c r="O507" s="126">
        <v>0</v>
      </c>
      <c r="P507" s="88" t="s">
        <v>2836</v>
      </c>
      <c r="Q507" s="14"/>
    </row>
    <row r="508" spans="2:17" ht="86.4" x14ac:dyDescent="0.3">
      <c r="B508" s="74" t="s">
        <v>4407</v>
      </c>
      <c r="C508" s="89" t="s">
        <v>2451</v>
      </c>
      <c r="D508" s="169" t="s">
        <v>2452</v>
      </c>
      <c r="E508" s="98" t="s">
        <v>2160</v>
      </c>
      <c r="F508" s="74" t="s">
        <v>2453</v>
      </c>
      <c r="G508" s="4">
        <v>8120000</v>
      </c>
      <c r="H508" s="91" t="s">
        <v>2454</v>
      </c>
      <c r="I508" s="125">
        <v>45727</v>
      </c>
      <c r="J508" s="125">
        <v>45777</v>
      </c>
      <c r="K508" s="93">
        <v>1</v>
      </c>
      <c r="L508" s="126">
        <v>8120000</v>
      </c>
      <c r="M508" s="126">
        <v>0</v>
      </c>
      <c r="N508" s="126">
        <v>0</v>
      </c>
      <c r="O508" s="126">
        <v>0</v>
      </c>
      <c r="P508" s="88" t="s">
        <v>3022</v>
      </c>
      <c r="Q508" s="14"/>
    </row>
    <row r="509" spans="2:17" ht="86.4" x14ac:dyDescent="0.3">
      <c r="B509" s="74" t="s">
        <v>4407</v>
      </c>
      <c r="C509" s="89" t="s">
        <v>2456</v>
      </c>
      <c r="D509" s="169" t="s">
        <v>2457</v>
      </c>
      <c r="E509" s="98" t="s">
        <v>2160</v>
      </c>
      <c r="F509" s="74" t="s">
        <v>2458</v>
      </c>
      <c r="G509" s="4">
        <v>232050000</v>
      </c>
      <c r="H509" s="91" t="s">
        <v>2459</v>
      </c>
      <c r="I509" s="125">
        <v>45729</v>
      </c>
      <c r="J509" s="125">
        <v>46022</v>
      </c>
      <c r="K509" s="93">
        <v>0.36666666666666664</v>
      </c>
      <c r="L509" s="126">
        <v>85085000</v>
      </c>
      <c r="M509" s="126">
        <v>146965000</v>
      </c>
      <c r="N509" s="126">
        <v>0</v>
      </c>
      <c r="O509" s="126">
        <v>0</v>
      </c>
      <c r="P509" s="88" t="s">
        <v>3022</v>
      </c>
      <c r="Q509" s="14"/>
    </row>
    <row r="510" spans="2:17" ht="86.4" x14ac:dyDescent="0.3">
      <c r="B510" s="74" t="s">
        <v>4407</v>
      </c>
      <c r="C510" s="89" t="s">
        <v>2267</v>
      </c>
      <c r="D510" s="169" t="s">
        <v>2460</v>
      </c>
      <c r="E510" s="98" t="s">
        <v>2160</v>
      </c>
      <c r="F510" s="74" t="s">
        <v>2461</v>
      </c>
      <c r="G510" s="4">
        <v>66000000</v>
      </c>
      <c r="H510" s="91" t="s">
        <v>2462</v>
      </c>
      <c r="I510" s="125">
        <v>45729</v>
      </c>
      <c r="J510" s="125">
        <v>45900</v>
      </c>
      <c r="K510" s="93">
        <v>0.66666666666666663</v>
      </c>
      <c r="L510" s="126">
        <v>44000000</v>
      </c>
      <c r="M510" s="126">
        <v>22000000</v>
      </c>
      <c r="N510" s="126">
        <v>0</v>
      </c>
      <c r="O510" s="126">
        <v>0</v>
      </c>
      <c r="P510" s="88" t="s">
        <v>3022</v>
      </c>
      <c r="Q510" s="14"/>
    </row>
    <row r="511" spans="2:17" ht="86.4" x14ac:dyDescent="0.3">
      <c r="B511" s="74" t="s">
        <v>4407</v>
      </c>
      <c r="C511" s="89" t="s">
        <v>2267</v>
      </c>
      <c r="D511" s="169" t="s">
        <v>2463</v>
      </c>
      <c r="E511" s="98" t="s">
        <v>2160</v>
      </c>
      <c r="F511" s="74" t="s">
        <v>2464</v>
      </c>
      <c r="G511" s="4">
        <v>32562000</v>
      </c>
      <c r="H511" s="91" t="s">
        <v>2465</v>
      </c>
      <c r="I511" s="125">
        <v>45729</v>
      </c>
      <c r="J511" s="125">
        <v>45900</v>
      </c>
      <c r="K511" s="93">
        <v>0.66666666666666663</v>
      </c>
      <c r="L511" s="126">
        <v>21708000</v>
      </c>
      <c r="M511" s="126">
        <v>10854000</v>
      </c>
      <c r="N511" s="126">
        <v>0</v>
      </c>
      <c r="O511" s="126">
        <v>0</v>
      </c>
      <c r="P511" s="88" t="s">
        <v>3022</v>
      </c>
      <c r="Q511" s="14"/>
    </row>
    <row r="512" spans="2:17" ht="86.4" x14ac:dyDescent="0.3">
      <c r="B512" s="74" t="s">
        <v>4407</v>
      </c>
      <c r="C512" s="89" t="s">
        <v>2289</v>
      </c>
      <c r="D512" s="169" t="s">
        <v>2466</v>
      </c>
      <c r="E512" s="98" t="s">
        <v>2160</v>
      </c>
      <c r="F512" s="74" t="s">
        <v>2467</v>
      </c>
      <c r="G512" s="4">
        <v>27000000</v>
      </c>
      <c r="H512" s="91" t="s">
        <v>2468</v>
      </c>
      <c r="I512" s="125">
        <v>45737</v>
      </c>
      <c r="J512" s="125">
        <v>45900</v>
      </c>
      <c r="K512" s="93">
        <v>0.66666666666666663</v>
      </c>
      <c r="L512" s="126">
        <v>18000000</v>
      </c>
      <c r="M512" s="126">
        <v>9000000</v>
      </c>
      <c r="N512" s="126">
        <v>0</v>
      </c>
      <c r="O512" s="126">
        <v>0</v>
      </c>
      <c r="P512" s="88" t="s">
        <v>3022</v>
      </c>
      <c r="Q512" s="14"/>
    </row>
    <row r="513" spans="2:17" ht="172.8" x14ac:dyDescent="0.3">
      <c r="B513" s="74" t="s">
        <v>4407</v>
      </c>
      <c r="C513" s="89" t="s">
        <v>2470</v>
      </c>
      <c r="D513" s="169" t="s">
        <v>2471</v>
      </c>
      <c r="E513" s="98" t="s">
        <v>2160</v>
      </c>
      <c r="F513" s="74" t="s">
        <v>2472</v>
      </c>
      <c r="G513" s="4">
        <v>40352400</v>
      </c>
      <c r="H513" s="91" t="s">
        <v>2473</v>
      </c>
      <c r="I513" s="125">
        <v>45737</v>
      </c>
      <c r="J513" s="125">
        <v>45900</v>
      </c>
      <c r="K513" s="93">
        <v>0.66666666666666663</v>
      </c>
      <c r="L513" s="126">
        <v>26901600</v>
      </c>
      <c r="M513" s="126">
        <v>13450800</v>
      </c>
      <c r="N513" s="126">
        <v>0</v>
      </c>
      <c r="O513" s="126">
        <v>0</v>
      </c>
      <c r="P513" s="88" t="s">
        <v>3022</v>
      </c>
      <c r="Q513" s="14"/>
    </row>
    <row r="514" spans="2:17" ht="86.4" x14ac:dyDescent="0.3">
      <c r="B514" s="74" t="s">
        <v>4407</v>
      </c>
      <c r="C514" s="89" t="s">
        <v>2475</v>
      </c>
      <c r="D514" s="169" t="s">
        <v>2476</v>
      </c>
      <c r="E514" s="98" t="s">
        <v>2160</v>
      </c>
      <c r="F514" s="74" t="s">
        <v>2477</v>
      </c>
      <c r="G514" s="4">
        <v>34800000</v>
      </c>
      <c r="H514" s="91" t="s">
        <v>2478</v>
      </c>
      <c r="I514" s="125">
        <v>45737</v>
      </c>
      <c r="J514" s="125">
        <v>45900</v>
      </c>
      <c r="K514" s="93">
        <v>0.66666666666666663</v>
      </c>
      <c r="L514" s="126">
        <v>23200000</v>
      </c>
      <c r="M514" s="126">
        <v>11600000</v>
      </c>
      <c r="N514" s="126">
        <v>0</v>
      </c>
      <c r="O514" s="126">
        <v>0</v>
      </c>
      <c r="P514" s="88" t="s">
        <v>3022</v>
      </c>
      <c r="Q514" s="14"/>
    </row>
    <row r="515" spans="2:17" ht="86.4" x14ac:dyDescent="0.3">
      <c r="B515" s="74" t="s">
        <v>4407</v>
      </c>
      <c r="C515" s="89" t="s">
        <v>2479</v>
      </c>
      <c r="D515" s="169" t="s">
        <v>2480</v>
      </c>
      <c r="E515" s="98" t="s">
        <v>2160</v>
      </c>
      <c r="F515" s="74" t="s">
        <v>2481</v>
      </c>
      <c r="G515" s="4">
        <v>45000000</v>
      </c>
      <c r="H515" s="91" t="s">
        <v>2482</v>
      </c>
      <c r="I515" s="125">
        <v>45737</v>
      </c>
      <c r="J515" s="125">
        <v>45900</v>
      </c>
      <c r="K515" s="93">
        <v>0.66666666666666663</v>
      </c>
      <c r="L515" s="126">
        <v>30000000</v>
      </c>
      <c r="M515" s="126">
        <v>15000000</v>
      </c>
      <c r="N515" s="126">
        <v>0</v>
      </c>
      <c r="O515" s="126">
        <v>0</v>
      </c>
      <c r="P515" s="88" t="s">
        <v>3022</v>
      </c>
      <c r="Q515" s="14"/>
    </row>
    <row r="516" spans="2:17" ht="72" x14ac:dyDescent="0.3">
      <c r="B516" s="74" t="s">
        <v>4407</v>
      </c>
      <c r="C516" s="89" t="s">
        <v>2483</v>
      </c>
      <c r="D516" s="169" t="s">
        <v>2484</v>
      </c>
      <c r="E516" s="98" t="s">
        <v>2160</v>
      </c>
      <c r="F516" s="74" t="s">
        <v>2485</v>
      </c>
      <c r="G516" s="4">
        <v>20073000</v>
      </c>
      <c r="H516" s="91" t="s">
        <v>2486</v>
      </c>
      <c r="I516" s="125">
        <v>45737</v>
      </c>
      <c r="J516" s="125">
        <v>45900</v>
      </c>
      <c r="K516" s="93">
        <v>0.66666666666666663</v>
      </c>
      <c r="L516" s="126">
        <v>13382000</v>
      </c>
      <c r="M516" s="126">
        <v>6691000</v>
      </c>
      <c r="N516" s="126">
        <v>0</v>
      </c>
      <c r="O516" s="126">
        <v>0</v>
      </c>
      <c r="P516" s="88" t="s">
        <v>2646</v>
      </c>
      <c r="Q516" s="14"/>
    </row>
    <row r="517" spans="2:17" ht="115.2" x14ac:dyDescent="0.3">
      <c r="B517" s="74" t="s">
        <v>4407</v>
      </c>
      <c r="C517" s="89" t="s">
        <v>2487</v>
      </c>
      <c r="D517" s="169" t="s">
        <v>2488</v>
      </c>
      <c r="E517" s="98" t="s">
        <v>2160</v>
      </c>
      <c r="F517" s="74" t="s">
        <v>2489</v>
      </c>
      <c r="G517" s="4">
        <v>22500000</v>
      </c>
      <c r="H517" s="91" t="s">
        <v>2490</v>
      </c>
      <c r="I517" s="125">
        <v>45737</v>
      </c>
      <c r="J517" s="125">
        <v>45869</v>
      </c>
      <c r="K517" s="93">
        <v>0.8</v>
      </c>
      <c r="L517" s="126">
        <v>18000000</v>
      </c>
      <c r="M517" s="126">
        <v>4500000</v>
      </c>
      <c r="N517" s="126">
        <v>0</v>
      </c>
      <c r="O517" s="126">
        <v>0</v>
      </c>
      <c r="P517" s="88" t="s">
        <v>3116</v>
      </c>
      <c r="Q517" s="14"/>
    </row>
    <row r="518" spans="2:17" ht="72" x14ac:dyDescent="0.3">
      <c r="B518" s="74" t="s">
        <v>4407</v>
      </c>
      <c r="C518" s="89" t="s">
        <v>2491</v>
      </c>
      <c r="D518" s="169" t="s">
        <v>2492</v>
      </c>
      <c r="E518" s="98" t="s">
        <v>2160</v>
      </c>
      <c r="F518" s="74" t="s">
        <v>2493</v>
      </c>
      <c r="G518" s="4">
        <v>24000000</v>
      </c>
      <c r="H518" s="91" t="s">
        <v>2494</v>
      </c>
      <c r="I518" s="125">
        <v>45737</v>
      </c>
      <c r="J518" s="125">
        <v>45900</v>
      </c>
      <c r="K518" s="93">
        <v>0.66666666666666663</v>
      </c>
      <c r="L518" s="126">
        <v>16000000</v>
      </c>
      <c r="M518" s="126">
        <v>8000000</v>
      </c>
      <c r="N518" s="126">
        <v>0</v>
      </c>
      <c r="O518" s="126">
        <v>0</v>
      </c>
      <c r="P518" s="88" t="s">
        <v>3116</v>
      </c>
      <c r="Q518" s="14"/>
    </row>
    <row r="519" spans="2:17" ht="172.8" x14ac:dyDescent="0.3">
      <c r="B519" s="74" t="s">
        <v>4407</v>
      </c>
      <c r="C519" s="89" t="s">
        <v>2487</v>
      </c>
      <c r="D519" s="169" t="s">
        <v>2495</v>
      </c>
      <c r="E519" s="98" t="s">
        <v>2160</v>
      </c>
      <c r="F519" s="74" t="s">
        <v>2496</v>
      </c>
      <c r="G519" s="4">
        <v>34800000</v>
      </c>
      <c r="H519" s="91" t="s">
        <v>2497</v>
      </c>
      <c r="I519" s="125">
        <v>45737</v>
      </c>
      <c r="J519" s="125">
        <v>45900</v>
      </c>
      <c r="K519" s="93">
        <v>0.66666666666666663</v>
      </c>
      <c r="L519" s="126">
        <v>23200000</v>
      </c>
      <c r="M519" s="126">
        <v>11600000</v>
      </c>
      <c r="N519" s="126">
        <v>0</v>
      </c>
      <c r="O519" s="126">
        <v>0</v>
      </c>
      <c r="P519" s="88" t="s">
        <v>2784</v>
      </c>
      <c r="Q519" s="14"/>
    </row>
    <row r="520" spans="2:17" ht="72" x14ac:dyDescent="0.3">
      <c r="B520" s="74" t="s">
        <v>4407</v>
      </c>
      <c r="C520" s="89" t="s">
        <v>2487</v>
      </c>
      <c r="D520" s="169" t="s">
        <v>2498</v>
      </c>
      <c r="E520" s="98" t="s">
        <v>2160</v>
      </c>
      <c r="F520" s="74" t="s">
        <v>2499</v>
      </c>
      <c r="G520" s="4">
        <v>24600000</v>
      </c>
      <c r="H520" s="91" t="s">
        <v>2500</v>
      </c>
      <c r="I520" s="125">
        <v>45737</v>
      </c>
      <c r="J520" s="125">
        <v>45900</v>
      </c>
      <c r="K520" s="93">
        <v>0.66666666666666663</v>
      </c>
      <c r="L520" s="126">
        <v>16400000</v>
      </c>
      <c r="M520" s="126">
        <v>8200000</v>
      </c>
      <c r="N520" s="126">
        <v>0</v>
      </c>
      <c r="O520" s="126">
        <v>0</v>
      </c>
      <c r="P520" s="88" t="s">
        <v>2784</v>
      </c>
      <c r="Q520" s="14"/>
    </row>
    <row r="521" spans="2:17" ht="72" x14ac:dyDescent="0.3">
      <c r="B521" s="74" t="s">
        <v>4407</v>
      </c>
      <c r="C521" s="89" t="s">
        <v>2491</v>
      </c>
      <c r="D521" s="169" t="s">
        <v>2501</v>
      </c>
      <c r="E521" s="98" t="s">
        <v>2160</v>
      </c>
      <c r="F521" s="74" t="s">
        <v>2502</v>
      </c>
      <c r="G521" s="4">
        <v>17400000</v>
      </c>
      <c r="H521" s="91" t="s">
        <v>2503</v>
      </c>
      <c r="I521" s="125">
        <v>45737</v>
      </c>
      <c r="J521" s="125">
        <v>45900</v>
      </c>
      <c r="K521" s="93">
        <v>0.66666666666666663</v>
      </c>
      <c r="L521" s="126">
        <v>11600000</v>
      </c>
      <c r="M521" s="126">
        <v>5800000</v>
      </c>
      <c r="N521" s="126">
        <v>0</v>
      </c>
      <c r="O521" s="126">
        <v>0</v>
      </c>
      <c r="P521" s="88" t="s">
        <v>2725</v>
      </c>
      <c r="Q521" s="14"/>
    </row>
    <row r="522" spans="2:17" ht="115.2" x14ac:dyDescent="0.3">
      <c r="B522" s="74" t="s">
        <v>4407</v>
      </c>
      <c r="C522" s="89" t="s">
        <v>2504</v>
      </c>
      <c r="D522" s="169" t="s">
        <v>2505</v>
      </c>
      <c r="E522" s="98" t="s">
        <v>2160</v>
      </c>
      <c r="F522" s="74" t="s">
        <v>2506</v>
      </c>
      <c r="G522" s="4">
        <v>16000000</v>
      </c>
      <c r="H522" s="91" t="s">
        <v>2507</v>
      </c>
      <c r="I522" s="125">
        <v>45743</v>
      </c>
      <c r="J522" s="125">
        <v>45838</v>
      </c>
      <c r="K522" s="93">
        <v>1</v>
      </c>
      <c r="L522" s="126">
        <v>16000000</v>
      </c>
      <c r="M522" s="126">
        <v>0</v>
      </c>
      <c r="N522" s="126">
        <v>0</v>
      </c>
      <c r="O522" s="126">
        <v>0</v>
      </c>
      <c r="P522" s="88" t="s">
        <v>2757</v>
      </c>
      <c r="Q522" s="14"/>
    </row>
    <row r="523" spans="2:17" ht="100.8" x14ac:dyDescent="0.3">
      <c r="B523" s="74" t="s">
        <v>4407</v>
      </c>
      <c r="C523" s="89" t="s">
        <v>2508</v>
      </c>
      <c r="D523" s="169" t="s">
        <v>2509</v>
      </c>
      <c r="E523" s="98" t="s">
        <v>2160</v>
      </c>
      <c r="F523" s="74" t="s">
        <v>2510</v>
      </c>
      <c r="G523" s="4">
        <v>12180000</v>
      </c>
      <c r="H523" s="91" t="s">
        <v>2511</v>
      </c>
      <c r="I523" s="125">
        <v>45756</v>
      </c>
      <c r="J523" s="125">
        <v>45900</v>
      </c>
      <c r="K523" s="93">
        <v>0.6</v>
      </c>
      <c r="L523" s="126">
        <v>12180000</v>
      </c>
      <c r="M523" s="126">
        <v>8120000</v>
      </c>
      <c r="N523" s="126">
        <v>1</v>
      </c>
      <c r="O523" s="126">
        <v>8120000</v>
      </c>
      <c r="P523" s="88" t="s">
        <v>3138</v>
      </c>
      <c r="Q523" s="14"/>
    </row>
    <row r="524" spans="2:17" ht="86.4" x14ac:dyDescent="0.3">
      <c r="B524" s="74" t="s">
        <v>4407</v>
      </c>
      <c r="C524" s="89" t="s">
        <v>2512</v>
      </c>
      <c r="D524" s="169" t="s">
        <v>2513</v>
      </c>
      <c r="E524" s="98" t="s">
        <v>2160</v>
      </c>
      <c r="F524" s="74" t="s">
        <v>2514</v>
      </c>
      <c r="G524" s="4">
        <v>30011520</v>
      </c>
      <c r="H524" s="91" t="s">
        <v>2515</v>
      </c>
      <c r="I524" s="125">
        <v>45771</v>
      </c>
      <c r="J524" s="125">
        <v>45930</v>
      </c>
      <c r="K524" s="93">
        <v>0.5</v>
      </c>
      <c r="L524" s="126">
        <v>15005760</v>
      </c>
      <c r="M524" s="126">
        <v>15005760</v>
      </c>
      <c r="N524" s="126">
        <v>0</v>
      </c>
      <c r="O524" s="126">
        <v>0</v>
      </c>
      <c r="P524" s="88" t="s">
        <v>3138</v>
      </c>
      <c r="Q524" s="14"/>
    </row>
    <row r="525" spans="2:17" ht="86.4" x14ac:dyDescent="0.3">
      <c r="B525" s="74" t="s">
        <v>4407</v>
      </c>
      <c r="C525" s="89" t="s">
        <v>2516</v>
      </c>
      <c r="D525" s="169" t="s">
        <v>2517</v>
      </c>
      <c r="E525" s="98" t="s">
        <v>2160</v>
      </c>
      <c r="F525" s="74" t="s">
        <v>2518</v>
      </c>
      <c r="G525" s="4">
        <v>23553600</v>
      </c>
      <c r="H525" s="91" t="s">
        <v>2519</v>
      </c>
      <c r="I525" s="125">
        <v>45756</v>
      </c>
      <c r="J525" s="125">
        <v>45930</v>
      </c>
      <c r="K525" s="93">
        <v>0.5</v>
      </c>
      <c r="L525" s="126">
        <v>11776800</v>
      </c>
      <c r="M525" s="126">
        <v>11776800</v>
      </c>
      <c r="N525" s="126">
        <v>0</v>
      </c>
      <c r="O525" s="126">
        <v>0</v>
      </c>
      <c r="P525" s="88" t="s">
        <v>3138</v>
      </c>
      <c r="Q525" s="14"/>
    </row>
    <row r="526" spans="2:17" ht="72" x14ac:dyDescent="0.3">
      <c r="B526" s="74" t="s">
        <v>4407</v>
      </c>
      <c r="C526" s="89" t="s">
        <v>2520</v>
      </c>
      <c r="D526" s="169" t="s">
        <v>2521</v>
      </c>
      <c r="E526" s="98" t="s">
        <v>2160</v>
      </c>
      <c r="F526" s="74" t="s">
        <v>2522</v>
      </c>
      <c r="G526" s="4">
        <v>15288000</v>
      </c>
      <c r="H526" s="91" t="s">
        <v>2523</v>
      </c>
      <c r="I526" s="125">
        <v>45771</v>
      </c>
      <c r="J526" s="125">
        <v>45900</v>
      </c>
      <c r="K526" s="93">
        <v>0.6</v>
      </c>
      <c r="L526" s="126">
        <v>15288000</v>
      </c>
      <c r="M526" s="126">
        <v>10192000</v>
      </c>
      <c r="N526" s="126">
        <v>1</v>
      </c>
      <c r="O526" s="126">
        <v>10192000</v>
      </c>
      <c r="P526" s="88" t="s">
        <v>3138</v>
      </c>
      <c r="Q526" s="14"/>
    </row>
    <row r="527" spans="2:17" ht="86.4" x14ac:dyDescent="0.3">
      <c r="B527" s="74" t="s">
        <v>4407</v>
      </c>
      <c r="C527" s="89" t="s">
        <v>2524</v>
      </c>
      <c r="D527" s="169" t="s">
        <v>2525</v>
      </c>
      <c r="E527" s="98" t="s">
        <v>2160</v>
      </c>
      <c r="F527" s="74" t="s">
        <v>2526</v>
      </c>
      <c r="G527" s="4">
        <v>10036500</v>
      </c>
      <c r="H527" s="91" t="s">
        <v>2527</v>
      </c>
      <c r="I527" s="125">
        <v>45756</v>
      </c>
      <c r="J527" s="125">
        <v>45900</v>
      </c>
      <c r="K527" s="93">
        <v>0.6</v>
      </c>
      <c r="L527" s="126">
        <v>10036500</v>
      </c>
      <c r="M527" s="126">
        <v>6691000</v>
      </c>
      <c r="N527" s="126">
        <v>1</v>
      </c>
      <c r="O527" s="126">
        <v>6691000</v>
      </c>
      <c r="P527" s="88" t="s">
        <v>3138</v>
      </c>
      <c r="Q527" s="14"/>
    </row>
    <row r="528" spans="2:17" ht="72" x14ac:dyDescent="0.3">
      <c r="B528" s="74" t="s">
        <v>4407</v>
      </c>
      <c r="C528" s="89" t="s">
        <v>2528</v>
      </c>
      <c r="D528" s="169" t="s">
        <v>2529</v>
      </c>
      <c r="E528" s="98" t="s">
        <v>2160</v>
      </c>
      <c r="F528" s="74" t="s">
        <v>2530</v>
      </c>
      <c r="G528" s="4">
        <v>22858000</v>
      </c>
      <c r="H528" s="91" t="s">
        <v>2531</v>
      </c>
      <c r="I528" s="125">
        <v>45757</v>
      </c>
      <c r="J528" s="125">
        <v>45808</v>
      </c>
      <c r="K528" s="93">
        <v>1</v>
      </c>
      <c r="L528" s="126">
        <v>22858000</v>
      </c>
      <c r="M528" s="126">
        <v>0</v>
      </c>
      <c r="N528" s="126">
        <v>0</v>
      </c>
      <c r="O528" s="126">
        <v>0</v>
      </c>
      <c r="P528" s="88" t="s">
        <v>3138</v>
      </c>
      <c r="Q528" s="14"/>
    </row>
    <row r="529" spans="2:17" ht="86.4" x14ac:dyDescent="0.3">
      <c r="B529" s="74" t="s">
        <v>4407</v>
      </c>
      <c r="C529" s="89" t="s">
        <v>2289</v>
      </c>
      <c r="D529" s="169" t="s">
        <v>2532</v>
      </c>
      <c r="E529" s="98" t="s">
        <v>2160</v>
      </c>
      <c r="F529" s="74" t="s">
        <v>2533</v>
      </c>
      <c r="G529" s="4">
        <v>13500000</v>
      </c>
      <c r="H529" s="91" t="s">
        <v>2534</v>
      </c>
      <c r="I529" s="125">
        <v>45758</v>
      </c>
      <c r="J529" s="125">
        <v>45838</v>
      </c>
      <c r="K529" s="93">
        <v>1</v>
      </c>
      <c r="L529" s="126">
        <v>13500000</v>
      </c>
      <c r="M529" s="126">
        <v>0</v>
      </c>
      <c r="N529" s="126">
        <v>0</v>
      </c>
      <c r="O529" s="126">
        <v>0</v>
      </c>
      <c r="P529" s="88" t="s">
        <v>3162</v>
      </c>
      <c r="Q529" s="14"/>
    </row>
    <row r="530" spans="2:17" ht="100.8" x14ac:dyDescent="0.3">
      <c r="B530" s="74" t="s">
        <v>4407</v>
      </c>
      <c r="C530" s="89" t="s">
        <v>2289</v>
      </c>
      <c r="D530" s="169" t="s">
        <v>2535</v>
      </c>
      <c r="E530" s="98" t="s">
        <v>2160</v>
      </c>
      <c r="F530" s="74" t="s">
        <v>2536</v>
      </c>
      <c r="G530" s="4">
        <v>16200000</v>
      </c>
      <c r="H530" s="91" t="s">
        <v>2537</v>
      </c>
      <c r="I530" s="125">
        <v>45768</v>
      </c>
      <c r="J530" s="125">
        <v>45900</v>
      </c>
      <c r="K530" s="93">
        <v>0.6</v>
      </c>
      <c r="L530" s="126">
        <v>16200000</v>
      </c>
      <c r="M530" s="126">
        <v>10800000</v>
      </c>
      <c r="N530" s="126">
        <v>1</v>
      </c>
      <c r="O530" s="126">
        <v>10800000</v>
      </c>
      <c r="P530" s="88" t="s">
        <v>3167</v>
      </c>
      <c r="Q530" s="14"/>
    </row>
    <row r="531" spans="2:17" ht="86.4" x14ac:dyDescent="0.3">
      <c r="B531" s="74" t="s">
        <v>4407</v>
      </c>
      <c r="C531" s="89" t="s">
        <v>2538</v>
      </c>
      <c r="D531" s="169" t="s">
        <v>2539</v>
      </c>
      <c r="E531" s="98" t="s">
        <v>2160</v>
      </c>
      <c r="F531" s="74" t="s">
        <v>2540</v>
      </c>
      <c r="G531" s="4">
        <v>12130200</v>
      </c>
      <c r="H531" s="91" t="s">
        <v>2541</v>
      </c>
      <c r="I531" s="125">
        <v>45783</v>
      </c>
      <c r="J531" s="125">
        <v>45869</v>
      </c>
      <c r="K531" s="93">
        <v>0.66666666666666663</v>
      </c>
      <c r="L531" s="126">
        <v>8086800</v>
      </c>
      <c r="M531" s="126">
        <v>4043400</v>
      </c>
      <c r="N531" s="126">
        <v>0</v>
      </c>
      <c r="O531" s="126">
        <v>0</v>
      </c>
      <c r="P531" s="88" t="s">
        <v>2784</v>
      </c>
      <c r="Q531" s="14"/>
    </row>
    <row r="532" spans="2:17" ht="100.8" x14ac:dyDescent="0.3">
      <c r="B532" s="74" t="s">
        <v>4407</v>
      </c>
      <c r="C532" s="89" t="s">
        <v>2542</v>
      </c>
      <c r="D532" s="169" t="s">
        <v>2543</v>
      </c>
      <c r="E532" s="98" t="s">
        <v>2160</v>
      </c>
      <c r="F532" s="74" t="s">
        <v>2544</v>
      </c>
      <c r="G532" s="4">
        <v>27000000</v>
      </c>
      <c r="H532" s="91" t="s">
        <v>2545</v>
      </c>
      <c r="I532" s="125">
        <v>45785</v>
      </c>
      <c r="J532" s="125">
        <v>45961</v>
      </c>
      <c r="K532" s="93">
        <v>0.33333333333333331</v>
      </c>
      <c r="L532" s="126">
        <v>9000000</v>
      </c>
      <c r="M532" s="126">
        <v>18000000</v>
      </c>
      <c r="N532" s="126">
        <v>0</v>
      </c>
      <c r="O532" s="126">
        <v>0</v>
      </c>
      <c r="P532" s="88" t="s">
        <v>2784</v>
      </c>
      <c r="Q532" s="14"/>
    </row>
    <row r="533" spans="2:17" ht="86.4" x14ac:dyDescent="0.3">
      <c r="B533" s="74" t="s">
        <v>4407</v>
      </c>
      <c r="C533" s="89" t="s">
        <v>2546</v>
      </c>
      <c r="D533" s="169" t="s">
        <v>2547</v>
      </c>
      <c r="E533" s="98" t="s">
        <v>2160</v>
      </c>
      <c r="F533" s="74" t="s">
        <v>2548</v>
      </c>
      <c r="G533" s="4">
        <v>16000000</v>
      </c>
      <c r="H533" s="91" t="s">
        <v>2549</v>
      </c>
      <c r="I533" s="125">
        <v>45792</v>
      </c>
      <c r="J533" s="125">
        <v>45900</v>
      </c>
      <c r="K533" s="93">
        <v>0.5</v>
      </c>
      <c r="L533" s="126">
        <v>16000000</v>
      </c>
      <c r="M533" s="126">
        <v>16000000</v>
      </c>
      <c r="N533" s="126">
        <v>1</v>
      </c>
      <c r="O533" s="126">
        <v>16000000</v>
      </c>
      <c r="P533" s="88" t="s">
        <v>2784</v>
      </c>
      <c r="Q533" s="14"/>
    </row>
    <row r="534" spans="2:17" ht="100.8" x14ac:dyDescent="0.3">
      <c r="B534" s="74" t="s">
        <v>4407</v>
      </c>
      <c r="C534" s="89" t="s">
        <v>2550</v>
      </c>
      <c r="D534" s="169" t="s">
        <v>2551</v>
      </c>
      <c r="E534" s="98" t="s">
        <v>2160</v>
      </c>
      <c r="F534" s="74" t="s">
        <v>2552</v>
      </c>
      <c r="G534" s="4">
        <v>13641600</v>
      </c>
      <c r="H534" s="91" t="s">
        <v>2553</v>
      </c>
      <c r="I534" s="125">
        <v>45796</v>
      </c>
      <c r="J534" s="125">
        <v>45869</v>
      </c>
      <c r="K534" s="93">
        <v>0.66666666666666663</v>
      </c>
      <c r="L534" s="126">
        <v>9094400</v>
      </c>
      <c r="M534" s="126">
        <v>4547200</v>
      </c>
      <c r="N534" s="126">
        <v>0</v>
      </c>
      <c r="O534" s="126">
        <v>0</v>
      </c>
      <c r="P534" s="88" t="s">
        <v>2625</v>
      </c>
      <c r="Q534" s="14"/>
    </row>
    <row r="535" spans="2:17" ht="72" x14ac:dyDescent="0.3">
      <c r="B535" s="74" t="s">
        <v>4407</v>
      </c>
      <c r="C535" s="89" t="s">
        <v>2554</v>
      </c>
      <c r="D535" s="169" t="s">
        <v>2555</v>
      </c>
      <c r="E535" s="98" t="s">
        <v>2160</v>
      </c>
      <c r="F535" s="74" t="s">
        <v>2556</v>
      </c>
      <c r="G535" s="4">
        <v>8946300</v>
      </c>
      <c r="H535" s="91" t="s">
        <v>2557</v>
      </c>
      <c r="I535" s="125">
        <v>45796</v>
      </c>
      <c r="J535" s="125">
        <v>45869</v>
      </c>
      <c r="K535" s="93">
        <v>0.66666666666666663</v>
      </c>
      <c r="L535" s="126">
        <v>5964200</v>
      </c>
      <c r="M535" s="126">
        <v>2982100</v>
      </c>
      <c r="N535" s="126">
        <v>0</v>
      </c>
      <c r="O535" s="126">
        <v>0</v>
      </c>
      <c r="P535" s="88" t="s">
        <v>2945</v>
      </c>
      <c r="Q535" s="14"/>
    </row>
    <row r="536" spans="2:17" ht="86.4" x14ac:dyDescent="0.3">
      <c r="B536" s="74" t="s">
        <v>4407</v>
      </c>
      <c r="C536" s="89" t="s">
        <v>2558</v>
      </c>
      <c r="D536" s="169" t="s">
        <v>2559</v>
      </c>
      <c r="E536" s="98" t="s">
        <v>2160</v>
      </c>
      <c r="F536" s="74" t="s">
        <v>2560</v>
      </c>
      <c r="G536" s="4">
        <v>12130200</v>
      </c>
      <c r="H536" s="91" t="s">
        <v>2561</v>
      </c>
      <c r="I536" s="125">
        <v>45796</v>
      </c>
      <c r="J536" s="125">
        <v>45869</v>
      </c>
      <c r="K536" s="93">
        <v>0.66666666666666663</v>
      </c>
      <c r="L536" s="126">
        <v>8086800</v>
      </c>
      <c r="M536" s="126">
        <v>4043400</v>
      </c>
      <c r="N536" s="126">
        <v>0</v>
      </c>
      <c r="O536" s="126">
        <v>0</v>
      </c>
      <c r="P536" s="88" t="s">
        <v>2961</v>
      </c>
      <c r="Q536" s="14"/>
    </row>
    <row r="537" spans="2:17" ht="57.6" x14ac:dyDescent="0.3">
      <c r="B537" s="74" t="s">
        <v>4407</v>
      </c>
      <c r="C537" s="89" t="s">
        <v>2562</v>
      </c>
      <c r="D537" s="169" t="s">
        <v>2563</v>
      </c>
      <c r="E537" s="98" t="s">
        <v>2160</v>
      </c>
      <c r="F537" s="74" t="s">
        <v>2564</v>
      </c>
      <c r="G537" s="4">
        <v>12130200</v>
      </c>
      <c r="H537" s="91" t="s">
        <v>2565</v>
      </c>
      <c r="I537" s="125">
        <v>45796</v>
      </c>
      <c r="J537" s="125">
        <v>45869</v>
      </c>
      <c r="K537" s="93">
        <v>0</v>
      </c>
      <c r="L537" s="126">
        <v>8086800</v>
      </c>
      <c r="M537" s="126">
        <v>4043400</v>
      </c>
      <c r="N537" s="126">
        <v>0</v>
      </c>
      <c r="O537" s="126">
        <v>0</v>
      </c>
      <c r="P537" s="88" t="s">
        <v>3022</v>
      </c>
      <c r="Q537" s="14"/>
    </row>
    <row r="538" spans="2:17" ht="86.4" x14ac:dyDescent="0.3">
      <c r="B538" s="74" t="s">
        <v>4407</v>
      </c>
      <c r="C538" s="89" t="s">
        <v>2566</v>
      </c>
      <c r="D538" s="169" t="s">
        <v>2567</v>
      </c>
      <c r="E538" s="98" t="s">
        <v>2160</v>
      </c>
      <c r="F538" s="74" t="s">
        <v>2568</v>
      </c>
      <c r="G538" s="4">
        <v>10039500</v>
      </c>
      <c r="H538" s="91" t="s">
        <v>2569</v>
      </c>
      <c r="I538" s="125">
        <v>45796</v>
      </c>
      <c r="J538" s="125">
        <v>45869</v>
      </c>
      <c r="K538" s="93">
        <v>0.66666666666666663</v>
      </c>
      <c r="L538" s="126">
        <v>6693000</v>
      </c>
      <c r="M538" s="126">
        <v>3346500</v>
      </c>
      <c r="N538" s="126">
        <v>0</v>
      </c>
      <c r="O538" s="126">
        <v>0</v>
      </c>
      <c r="P538" s="88" t="s">
        <v>3190</v>
      </c>
      <c r="Q538" s="14"/>
    </row>
    <row r="539" spans="2:17" ht="100.8" x14ac:dyDescent="0.3">
      <c r="B539" s="74" t="s">
        <v>4407</v>
      </c>
      <c r="C539" s="89" t="s">
        <v>2570</v>
      </c>
      <c r="D539" s="169" t="s">
        <v>2571</v>
      </c>
      <c r="E539" s="98" t="s">
        <v>2160</v>
      </c>
      <c r="F539" s="74" t="s">
        <v>2572</v>
      </c>
      <c r="G539" s="4">
        <v>14088546</v>
      </c>
      <c r="H539" s="91" t="s">
        <v>2573</v>
      </c>
      <c r="I539" s="125">
        <v>45796</v>
      </c>
      <c r="J539" s="125">
        <v>45869</v>
      </c>
      <c r="K539" s="93">
        <v>0.66666666666666663</v>
      </c>
      <c r="L539" s="126">
        <v>9392364</v>
      </c>
      <c r="M539" s="126">
        <v>4696182</v>
      </c>
      <c r="N539" s="126">
        <v>0</v>
      </c>
      <c r="O539" s="126">
        <v>0</v>
      </c>
      <c r="P539" s="88" t="s">
        <v>3193</v>
      </c>
      <c r="Q539" s="14"/>
    </row>
    <row r="540" spans="2:17" ht="86.4" x14ac:dyDescent="0.3">
      <c r="B540" s="74" t="s">
        <v>4407</v>
      </c>
      <c r="C540" s="89" t="s">
        <v>2574</v>
      </c>
      <c r="D540" s="169" t="s">
        <v>2575</v>
      </c>
      <c r="E540" s="98" t="s">
        <v>2160</v>
      </c>
      <c r="F540" s="74" t="s">
        <v>2576</v>
      </c>
      <c r="G540" s="4">
        <v>6797100</v>
      </c>
      <c r="H540" s="91" t="s">
        <v>2577</v>
      </c>
      <c r="I540" s="125">
        <v>45796</v>
      </c>
      <c r="J540" s="125">
        <v>45869</v>
      </c>
      <c r="K540" s="93">
        <v>0.66666666666666663</v>
      </c>
      <c r="L540" s="126">
        <v>4531400</v>
      </c>
      <c r="M540" s="126">
        <v>2265700</v>
      </c>
      <c r="N540" s="126">
        <v>0</v>
      </c>
      <c r="O540" s="126">
        <v>0</v>
      </c>
      <c r="P540" s="88" t="s">
        <v>2663</v>
      </c>
      <c r="Q540" s="14"/>
    </row>
    <row r="541" spans="2:17" ht="86.4" x14ac:dyDescent="0.3">
      <c r="B541" s="74" t="s">
        <v>4407</v>
      </c>
      <c r="C541" s="89" t="s">
        <v>2578</v>
      </c>
      <c r="D541" s="169" t="s">
        <v>2579</v>
      </c>
      <c r="E541" s="98" t="s">
        <v>2160</v>
      </c>
      <c r="F541" s="74" t="s">
        <v>2580</v>
      </c>
      <c r="G541" s="4">
        <v>20175000</v>
      </c>
      <c r="H541" s="91" t="s">
        <v>2581</v>
      </c>
      <c r="I541" s="125">
        <v>45797</v>
      </c>
      <c r="J541" s="125">
        <v>45869</v>
      </c>
      <c r="K541" s="93">
        <v>0.66666666666666663</v>
      </c>
      <c r="L541" s="126">
        <v>13450000</v>
      </c>
      <c r="M541" s="126">
        <v>6725000</v>
      </c>
      <c r="N541" s="126">
        <v>0</v>
      </c>
      <c r="O541" s="126">
        <v>0</v>
      </c>
      <c r="P541" s="88" t="s">
        <v>2663</v>
      </c>
      <c r="Q541" s="14"/>
    </row>
    <row r="542" spans="2:17" ht="57.6" x14ac:dyDescent="0.3">
      <c r="B542" s="74" t="s">
        <v>4407</v>
      </c>
      <c r="C542" s="89" t="s">
        <v>2582</v>
      </c>
      <c r="D542" s="169" t="s">
        <v>2583</v>
      </c>
      <c r="E542" s="98" t="s">
        <v>2160</v>
      </c>
      <c r="F542" s="74" t="s">
        <v>2584</v>
      </c>
      <c r="G542" s="4">
        <v>26900000</v>
      </c>
      <c r="H542" s="91" t="s">
        <v>2585</v>
      </c>
      <c r="I542" s="125">
        <v>45798</v>
      </c>
      <c r="J542" s="125">
        <v>45900</v>
      </c>
      <c r="K542" s="93">
        <v>0.5</v>
      </c>
      <c r="L542" s="126">
        <v>13450000</v>
      </c>
      <c r="M542" s="126">
        <v>13450000</v>
      </c>
      <c r="N542" s="126">
        <v>0</v>
      </c>
      <c r="O542" s="126">
        <v>0</v>
      </c>
      <c r="P542" s="88" t="s">
        <v>2663</v>
      </c>
      <c r="Q542" s="14"/>
    </row>
    <row r="543" spans="2:17" ht="43.2" x14ac:dyDescent="0.3">
      <c r="B543" s="74" t="s">
        <v>4407</v>
      </c>
      <c r="C543" s="89" t="s">
        <v>2586</v>
      </c>
      <c r="D543" s="169" t="s">
        <v>2587</v>
      </c>
      <c r="E543" s="98" t="s">
        <v>2160</v>
      </c>
      <c r="F543" s="74" t="s">
        <v>2588</v>
      </c>
      <c r="G543" s="4">
        <v>26901600</v>
      </c>
      <c r="H543" s="91" t="s">
        <v>2589</v>
      </c>
      <c r="I543" s="125">
        <v>45817</v>
      </c>
      <c r="J543" s="125">
        <v>45930</v>
      </c>
      <c r="K543" s="93">
        <v>0.25</v>
      </c>
      <c r="L543" s="126">
        <v>6725400</v>
      </c>
      <c r="M543" s="126">
        <v>20176200</v>
      </c>
      <c r="N543" s="126">
        <v>0</v>
      </c>
      <c r="O543" s="126">
        <v>0</v>
      </c>
      <c r="P543" s="88" t="s">
        <v>2831</v>
      </c>
      <c r="Q543" s="14"/>
    </row>
    <row r="544" spans="2:17" ht="86.4" x14ac:dyDescent="0.3">
      <c r="B544" s="74" t="s">
        <v>4407</v>
      </c>
      <c r="C544" s="89" t="s">
        <v>2590</v>
      </c>
      <c r="D544" s="169" t="s">
        <v>2591</v>
      </c>
      <c r="E544" s="98" t="s">
        <v>2160</v>
      </c>
      <c r="F544" s="74" t="s">
        <v>2592</v>
      </c>
      <c r="G544" s="4">
        <v>16281000</v>
      </c>
      <c r="H544" s="91" t="s">
        <v>2593</v>
      </c>
      <c r="I544" s="125">
        <v>45824</v>
      </c>
      <c r="J544" s="125">
        <v>45900</v>
      </c>
      <c r="K544" s="93">
        <v>0.33333333333333331</v>
      </c>
      <c r="L544" s="126">
        <v>5427000</v>
      </c>
      <c r="M544" s="126">
        <v>10854000</v>
      </c>
      <c r="N544" s="126">
        <v>0</v>
      </c>
      <c r="O544" s="126">
        <v>0</v>
      </c>
      <c r="P544" s="88" t="s">
        <v>2831</v>
      </c>
      <c r="Q544" s="14"/>
    </row>
    <row r="545" spans="2:17" ht="43.2" x14ac:dyDescent="0.3">
      <c r="B545" s="74" t="s">
        <v>4407</v>
      </c>
      <c r="C545" s="89" t="s">
        <v>2284</v>
      </c>
      <c r="D545" s="169" t="s">
        <v>2594</v>
      </c>
      <c r="E545" s="98" t="s">
        <v>2160</v>
      </c>
      <c r="F545" s="74" t="s">
        <v>2595</v>
      </c>
      <c r="G545" s="4">
        <v>16400000</v>
      </c>
      <c r="H545" s="91" t="s">
        <v>2596</v>
      </c>
      <c r="I545" s="125">
        <v>45828</v>
      </c>
      <c r="J545" s="125">
        <v>45930</v>
      </c>
      <c r="K545" s="93">
        <v>0.25</v>
      </c>
      <c r="L545" s="126">
        <v>4100000</v>
      </c>
      <c r="M545" s="126">
        <v>12300000</v>
      </c>
      <c r="N545" s="126">
        <v>0</v>
      </c>
      <c r="O545" s="126">
        <v>0</v>
      </c>
      <c r="P545" s="88" t="s">
        <v>2831</v>
      </c>
      <c r="Q545" s="14"/>
    </row>
    <row r="546" spans="2:17" ht="69" x14ac:dyDescent="0.3">
      <c r="B546" s="74" t="s">
        <v>4407</v>
      </c>
      <c r="C546" s="89" t="s">
        <v>2284</v>
      </c>
      <c r="D546" s="169" t="s">
        <v>2597</v>
      </c>
      <c r="E546" s="98" t="s">
        <v>2160</v>
      </c>
      <c r="F546" s="74" t="s">
        <v>2598</v>
      </c>
      <c r="G546" s="4">
        <v>16400000</v>
      </c>
      <c r="H546" s="91" t="s">
        <v>2599</v>
      </c>
      <c r="I546" s="125">
        <v>45829</v>
      </c>
      <c r="J546" s="125">
        <v>45930</v>
      </c>
      <c r="K546" s="93">
        <v>0.25</v>
      </c>
      <c r="L546" s="126">
        <v>4100000</v>
      </c>
      <c r="M546" s="126">
        <v>12300000</v>
      </c>
      <c r="N546" s="126">
        <v>0</v>
      </c>
      <c r="O546" s="126">
        <v>0</v>
      </c>
      <c r="P546" s="88" t="s">
        <v>2831</v>
      </c>
      <c r="Q546" s="14"/>
    </row>
    <row r="547" spans="2:17" ht="193.2" x14ac:dyDescent="0.3">
      <c r="B547" s="74" t="s">
        <v>4407</v>
      </c>
      <c r="C547" s="89" t="s">
        <v>2504</v>
      </c>
      <c r="D547" s="169" t="s">
        <v>2600</v>
      </c>
      <c r="E547" s="98" t="s">
        <v>2160</v>
      </c>
      <c r="F547" s="74" t="s">
        <v>2601</v>
      </c>
      <c r="G547" s="4">
        <v>16000000</v>
      </c>
      <c r="H547" s="91" t="s">
        <v>2602</v>
      </c>
      <c r="I547" s="125">
        <v>45828</v>
      </c>
      <c r="J547" s="125">
        <v>45930</v>
      </c>
      <c r="K547" s="93">
        <v>0.25</v>
      </c>
      <c r="L547" s="126">
        <v>4000000</v>
      </c>
      <c r="M547" s="126">
        <v>12000000</v>
      </c>
      <c r="N547" s="126">
        <v>0</v>
      </c>
      <c r="O547" s="126">
        <v>0</v>
      </c>
      <c r="P547" s="88" t="s">
        <v>3248</v>
      </c>
    </row>
    <row r="548" spans="2:17" ht="96.6" x14ac:dyDescent="0.3">
      <c r="B548" s="74" t="s">
        <v>4407</v>
      </c>
      <c r="C548" s="89" t="s">
        <v>2284</v>
      </c>
      <c r="D548" s="169" t="s">
        <v>2603</v>
      </c>
      <c r="E548" s="98" t="s">
        <v>2160</v>
      </c>
      <c r="F548" s="74" t="s">
        <v>2604</v>
      </c>
      <c r="G548" s="4">
        <v>16400000</v>
      </c>
      <c r="H548" s="91" t="s">
        <v>2605</v>
      </c>
      <c r="I548" s="125">
        <v>45828</v>
      </c>
      <c r="J548" s="125">
        <v>45930</v>
      </c>
      <c r="K548" s="93">
        <v>0.25</v>
      </c>
      <c r="L548" s="126">
        <v>4100000</v>
      </c>
      <c r="M548" s="126">
        <v>12300000</v>
      </c>
      <c r="N548" s="126">
        <v>0</v>
      </c>
      <c r="O548" s="126">
        <v>0</v>
      </c>
      <c r="P548" s="88" t="s">
        <v>3294</v>
      </c>
    </row>
    <row r="549" spans="2:17" ht="43.2" x14ac:dyDescent="0.3">
      <c r="B549" s="74" t="s">
        <v>4407</v>
      </c>
      <c r="C549" s="89" t="s">
        <v>2504</v>
      </c>
      <c r="D549" s="74" t="s">
        <v>2606</v>
      </c>
      <c r="E549" s="98" t="s">
        <v>2160</v>
      </c>
      <c r="F549" s="74" t="s">
        <v>2607</v>
      </c>
      <c r="G549" s="4">
        <v>14800000</v>
      </c>
      <c r="H549" s="91" t="s">
        <v>2608</v>
      </c>
      <c r="I549" s="125">
        <v>45828</v>
      </c>
      <c r="J549" s="125">
        <v>45930</v>
      </c>
      <c r="K549" s="93">
        <v>0.25</v>
      </c>
      <c r="L549" s="126">
        <v>3700000</v>
      </c>
      <c r="M549" s="126">
        <v>11100000</v>
      </c>
      <c r="N549" s="126">
        <v>0</v>
      </c>
      <c r="O549" s="126">
        <v>0</v>
      </c>
      <c r="P549" s="88" t="s">
        <v>3337</v>
      </c>
    </row>
    <row r="550" spans="2:17" ht="55.2" x14ac:dyDescent="0.3">
      <c r="B550" s="74" t="s">
        <v>4407</v>
      </c>
      <c r="C550" s="89" t="s">
        <v>2284</v>
      </c>
      <c r="D550" s="74" t="s">
        <v>2609</v>
      </c>
      <c r="E550" s="98" t="s">
        <v>2160</v>
      </c>
      <c r="F550" s="74" t="s">
        <v>2610</v>
      </c>
      <c r="G550" s="4">
        <v>16400000</v>
      </c>
      <c r="H550" s="91" t="s">
        <v>2611</v>
      </c>
      <c r="I550" s="125">
        <v>45828</v>
      </c>
      <c r="J550" s="125">
        <v>45930</v>
      </c>
      <c r="K550" s="93">
        <v>0.25</v>
      </c>
      <c r="L550" s="126">
        <v>4100000</v>
      </c>
      <c r="M550" s="126">
        <v>12300000</v>
      </c>
      <c r="N550" s="126">
        <v>0</v>
      </c>
      <c r="O550" s="126">
        <v>0</v>
      </c>
      <c r="P550" s="88" t="s">
        <v>3392</v>
      </c>
    </row>
    <row r="551" spans="2:17" ht="43.2" x14ac:dyDescent="0.3">
      <c r="B551" s="74" t="s">
        <v>4407</v>
      </c>
      <c r="C551" s="89" t="s">
        <v>2612</v>
      </c>
      <c r="D551" s="74" t="s">
        <v>2613</v>
      </c>
      <c r="E551" s="98" t="s">
        <v>2160</v>
      </c>
      <c r="F551" s="74" t="s">
        <v>2614</v>
      </c>
      <c r="G551" s="4">
        <v>20100000</v>
      </c>
      <c r="H551" s="91" t="s">
        <v>2615</v>
      </c>
      <c r="I551" s="125">
        <v>45828</v>
      </c>
      <c r="J551" s="125">
        <v>45899</v>
      </c>
      <c r="K551" s="93">
        <v>0.33080597014925373</v>
      </c>
      <c r="L551" s="126">
        <v>6649200</v>
      </c>
      <c r="M551" s="126">
        <v>13450800</v>
      </c>
      <c r="N551" s="126">
        <v>0</v>
      </c>
      <c r="O551" s="126">
        <v>0</v>
      </c>
      <c r="P551" s="88" t="s">
        <v>3300</v>
      </c>
    </row>
    <row r="552" spans="2:17" ht="55.2" x14ac:dyDescent="0.3">
      <c r="B552" s="74" t="s">
        <v>4407</v>
      </c>
      <c r="C552" s="89" t="s">
        <v>2617</v>
      </c>
      <c r="D552" s="74" t="s">
        <v>2618</v>
      </c>
      <c r="E552" s="98" t="s">
        <v>2160</v>
      </c>
      <c r="F552" s="74" t="s">
        <v>2619</v>
      </c>
      <c r="G552" s="4">
        <v>12531000</v>
      </c>
      <c r="H552" s="91" t="s">
        <v>2620</v>
      </c>
      <c r="I552" s="125">
        <v>45832</v>
      </c>
      <c r="J552" s="125">
        <v>45900</v>
      </c>
      <c r="K552" s="93">
        <v>0.33333333333333331</v>
      </c>
      <c r="L552" s="126">
        <v>4177000</v>
      </c>
      <c r="M552" s="126">
        <v>8354000</v>
      </c>
      <c r="N552" s="126">
        <v>0</v>
      </c>
      <c r="O552" s="126">
        <v>0</v>
      </c>
      <c r="P552" s="88" t="s">
        <v>3248</v>
      </c>
    </row>
    <row r="553" spans="2:17" ht="55.2" x14ac:dyDescent="0.3">
      <c r="B553" s="74" t="s">
        <v>4407</v>
      </c>
      <c r="C553" s="66" t="s">
        <v>4181</v>
      </c>
      <c r="D553" s="52" t="s">
        <v>4182</v>
      </c>
      <c r="E553" s="52" t="s">
        <v>332</v>
      </c>
      <c r="F553" s="52" t="s">
        <v>4183</v>
      </c>
      <c r="G553" s="67">
        <v>3833153390</v>
      </c>
      <c r="H553" s="68" t="s">
        <v>4184</v>
      </c>
      <c r="I553" s="69">
        <v>45048</v>
      </c>
      <c r="J553" s="69">
        <v>45899</v>
      </c>
      <c r="K553" s="70">
        <v>0.93798147682957089</v>
      </c>
      <c r="L553" s="71">
        <v>5818537092</v>
      </c>
      <c r="M553" s="67">
        <v>384716635</v>
      </c>
      <c r="N553" s="52">
        <v>4</v>
      </c>
      <c r="O553" s="72">
        <v>2370100337</v>
      </c>
      <c r="P553" s="88" t="s">
        <v>3412</v>
      </c>
    </row>
    <row r="554" spans="2:17" ht="55.2" x14ac:dyDescent="0.3">
      <c r="B554" s="74" t="s">
        <v>4407</v>
      </c>
      <c r="C554" s="66" t="s">
        <v>4220</v>
      </c>
      <c r="D554" s="52" t="s">
        <v>4221</v>
      </c>
      <c r="E554" s="52" t="s">
        <v>332</v>
      </c>
      <c r="F554" s="52" t="s">
        <v>4222</v>
      </c>
      <c r="G554" s="67">
        <v>2519959994</v>
      </c>
      <c r="H554" s="68" t="s">
        <v>4223</v>
      </c>
      <c r="I554" s="69">
        <v>45588</v>
      </c>
      <c r="J554" s="69">
        <v>45762</v>
      </c>
      <c r="K554" s="70">
        <v>1</v>
      </c>
      <c r="L554" s="71">
        <v>2519959994</v>
      </c>
      <c r="M554" s="67">
        <v>0</v>
      </c>
      <c r="N554" s="52">
        <v>1</v>
      </c>
      <c r="O554" s="72">
        <v>0</v>
      </c>
      <c r="P554" s="88" t="s">
        <v>3412</v>
      </c>
    </row>
    <row r="555" spans="2:17" ht="82.8" x14ac:dyDescent="0.3">
      <c r="B555" s="74" t="s">
        <v>4407</v>
      </c>
      <c r="C555" s="66" t="s">
        <v>4225</v>
      </c>
      <c r="D555" s="52" t="s">
        <v>4226</v>
      </c>
      <c r="E555" s="52" t="s">
        <v>332</v>
      </c>
      <c r="F555" s="52" t="s">
        <v>4227</v>
      </c>
      <c r="G555" s="67">
        <v>2317358400</v>
      </c>
      <c r="H555" s="68" t="s">
        <v>4228</v>
      </c>
      <c r="I555" s="69">
        <v>45603</v>
      </c>
      <c r="J555" s="69">
        <v>45899</v>
      </c>
      <c r="K555" s="70">
        <v>0.89093788928920903</v>
      </c>
      <c r="L555" s="71">
        <v>2547528200</v>
      </c>
      <c r="M555" s="67">
        <v>542019600</v>
      </c>
      <c r="N555" s="52">
        <v>1</v>
      </c>
      <c r="O555" s="72">
        <v>0</v>
      </c>
      <c r="P555" s="88" t="s">
        <v>3300</v>
      </c>
    </row>
    <row r="556" spans="2:17" ht="43.2" x14ac:dyDescent="0.3">
      <c r="B556" s="74" t="s">
        <v>4407</v>
      </c>
      <c r="C556" s="66" t="s">
        <v>4310</v>
      </c>
      <c r="D556" s="52" t="s">
        <v>291</v>
      </c>
      <c r="E556" s="52" t="s">
        <v>4009</v>
      </c>
      <c r="F556" s="52" t="s">
        <v>292</v>
      </c>
      <c r="G556" s="67">
        <v>19340000</v>
      </c>
      <c r="H556" s="68" t="s">
        <v>4311</v>
      </c>
      <c r="I556" s="69">
        <v>45757</v>
      </c>
      <c r="J556" s="69">
        <v>46022</v>
      </c>
      <c r="K556" s="70">
        <v>0.77691830403309203</v>
      </c>
      <c r="L556" s="71">
        <v>15025600</v>
      </c>
      <c r="M556" s="67">
        <v>4314400</v>
      </c>
      <c r="N556" s="52"/>
      <c r="O556" s="72"/>
      <c r="P556" s="38" t="s">
        <v>897</v>
      </c>
    </row>
    <row r="557" spans="2:17" ht="69" x14ac:dyDescent="0.3">
      <c r="B557" s="74" t="s">
        <v>4407</v>
      </c>
      <c r="C557" s="66" t="s">
        <v>4351</v>
      </c>
      <c r="D557" s="52" t="s">
        <v>4352</v>
      </c>
      <c r="E557" s="52" t="s">
        <v>332</v>
      </c>
      <c r="F557" s="52" t="s">
        <v>4353</v>
      </c>
      <c r="G557" s="67">
        <v>60000000</v>
      </c>
      <c r="H557" s="68" t="s">
        <v>4354</v>
      </c>
      <c r="I557" s="69">
        <v>45812</v>
      </c>
      <c r="J557" s="69">
        <v>46022</v>
      </c>
      <c r="K557" s="70"/>
      <c r="L557" s="71"/>
      <c r="M557" s="67">
        <v>60000000</v>
      </c>
      <c r="N557" s="52"/>
      <c r="O557" s="72"/>
      <c r="P557" s="38" t="s">
        <v>902</v>
      </c>
    </row>
    <row r="558" spans="2:17" ht="69" x14ac:dyDescent="0.3">
      <c r="B558" s="88" t="s">
        <v>4406</v>
      </c>
      <c r="C558" s="5" t="s">
        <v>710</v>
      </c>
      <c r="D558" s="88" t="s">
        <v>711</v>
      </c>
      <c r="E558" s="88" t="s">
        <v>712</v>
      </c>
      <c r="F558" s="5" t="s">
        <v>713</v>
      </c>
      <c r="G558" s="4">
        <v>24260400</v>
      </c>
      <c r="H558" s="22" t="s">
        <v>714</v>
      </c>
      <c r="I558" s="17">
        <v>45685</v>
      </c>
      <c r="J558" s="17">
        <v>45838</v>
      </c>
      <c r="K558" s="122">
        <v>1</v>
      </c>
      <c r="L558" s="3">
        <v>24260400</v>
      </c>
      <c r="M558" s="88">
        <v>0</v>
      </c>
      <c r="N558" s="88">
        <v>0</v>
      </c>
      <c r="O558" s="88">
        <v>0</v>
      </c>
      <c r="P558" s="38" t="s">
        <v>907</v>
      </c>
    </row>
    <row r="559" spans="2:17" ht="72" x14ac:dyDescent="0.3">
      <c r="B559" s="88" t="s">
        <v>4406</v>
      </c>
      <c r="C559" s="5" t="s">
        <v>716</v>
      </c>
      <c r="D559" s="88" t="s">
        <v>717</v>
      </c>
      <c r="E559" s="88" t="s">
        <v>712</v>
      </c>
      <c r="F559" s="5" t="s">
        <v>718</v>
      </c>
      <c r="G559" s="4">
        <v>68574000</v>
      </c>
      <c r="H559" s="22" t="s">
        <v>719</v>
      </c>
      <c r="I559" s="17">
        <v>45685</v>
      </c>
      <c r="J559" s="17">
        <v>45838</v>
      </c>
      <c r="K559" s="122">
        <v>0.5</v>
      </c>
      <c r="L559" s="3">
        <v>34287000</v>
      </c>
      <c r="M559" s="88">
        <v>0</v>
      </c>
      <c r="N559" s="88">
        <v>0</v>
      </c>
      <c r="O559" s="88">
        <v>0</v>
      </c>
      <c r="P559" s="38" t="s">
        <v>907</v>
      </c>
    </row>
    <row r="560" spans="2:17" ht="100.8" x14ac:dyDescent="0.3">
      <c r="B560" s="88" t="s">
        <v>4406</v>
      </c>
      <c r="C560" s="5" t="s">
        <v>721</v>
      </c>
      <c r="D560" s="88" t="s">
        <v>722</v>
      </c>
      <c r="E560" s="88" t="s">
        <v>712</v>
      </c>
      <c r="F560" s="5" t="s">
        <v>723</v>
      </c>
      <c r="G560" s="4">
        <v>30000000</v>
      </c>
      <c r="H560" s="22" t="s">
        <v>724</v>
      </c>
      <c r="I560" s="17">
        <v>45685</v>
      </c>
      <c r="J560" s="17">
        <v>45838</v>
      </c>
      <c r="K560" s="122">
        <f>(L560/G560)*100</f>
        <v>0</v>
      </c>
      <c r="L560" s="88"/>
      <c r="M560" s="88">
        <v>0</v>
      </c>
      <c r="N560" s="88">
        <v>0</v>
      </c>
      <c r="O560" s="88">
        <v>0</v>
      </c>
      <c r="P560" s="38" t="s">
        <v>897</v>
      </c>
    </row>
    <row r="561" spans="2:16" ht="43.2" x14ac:dyDescent="0.3">
      <c r="B561" s="88" t="s">
        <v>4406</v>
      </c>
      <c r="C561" s="5" t="s">
        <v>725</v>
      </c>
      <c r="D561" s="88" t="s">
        <v>726</v>
      </c>
      <c r="E561" s="88" t="s">
        <v>712</v>
      </c>
      <c r="F561" s="5" t="s">
        <v>727</v>
      </c>
      <c r="G561" s="4">
        <v>40350000</v>
      </c>
      <c r="H561" s="22" t="s">
        <v>728</v>
      </c>
      <c r="I561" s="17">
        <v>45685</v>
      </c>
      <c r="J561" s="17">
        <v>45838</v>
      </c>
      <c r="K561" s="122">
        <v>1</v>
      </c>
      <c r="L561" s="88">
        <v>40350000</v>
      </c>
      <c r="M561" s="88">
        <v>20175000</v>
      </c>
      <c r="N561" s="88">
        <v>1</v>
      </c>
      <c r="O561" s="88">
        <v>20175000</v>
      </c>
      <c r="P561" s="38" t="s">
        <v>897</v>
      </c>
    </row>
    <row r="562" spans="2:16" ht="100.8" x14ac:dyDescent="0.3">
      <c r="B562" s="88" t="s">
        <v>4406</v>
      </c>
      <c r="C562" s="5" t="s">
        <v>730</v>
      </c>
      <c r="D562" s="88" t="s">
        <v>731</v>
      </c>
      <c r="E562" s="88" t="s">
        <v>712</v>
      </c>
      <c r="F562" s="5" t="s">
        <v>732</v>
      </c>
      <c r="G562" s="4">
        <v>36960000</v>
      </c>
      <c r="H562" s="22" t="s">
        <v>733</v>
      </c>
      <c r="I562" s="17">
        <v>45685</v>
      </c>
      <c r="J562" s="17">
        <v>45838</v>
      </c>
      <c r="K562" s="122">
        <v>1</v>
      </c>
      <c r="L562" s="88">
        <v>36960000</v>
      </c>
      <c r="M562" s="88">
        <v>18480000</v>
      </c>
      <c r="N562" s="88">
        <v>1</v>
      </c>
      <c r="O562" s="88">
        <v>18480000</v>
      </c>
      <c r="P562" s="38" t="s">
        <v>1269</v>
      </c>
    </row>
    <row r="563" spans="2:16" ht="100.8" x14ac:dyDescent="0.3">
      <c r="B563" s="88" t="s">
        <v>4406</v>
      </c>
      <c r="C563" s="5" t="s">
        <v>734</v>
      </c>
      <c r="D563" s="88" t="s">
        <v>735</v>
      </c>
      <c r="E563" s="88" t="s">
        <v>712</v>
      </c>
      <c r="F563" s="5" t="s">
        <v>736</v>
      </c>
      <c r="G563" s="4">
        <v>36390600</v>
      </c>
      <c r="H563" s="22" t="s">
        <v>737</v>
      </c>
      <c r="I563" s="17">
        <v>45680</v>
      </c>
      <c r="J563" s="17">
        <v>45930</v>
      </c>
      <c r="K563" s="122">
        <f>[1]Hoja1!O180</f>
        <v>0</v>
      </c>
      <c r="L563" s="88">
        <f>[1]Hoja1!M180</f>
        <v>0</v>
      </c>
      <c r="M563" s="123">
        <f>G563-L563</f>
        <v>36390600</v>
      </c>
      <c r="N563" s="88">
        <v>0</v>
      </c>
      <c r="O563" s="88">
        <v>0</v>
      </c>
      <c r="P563" s="38" t="s">
        <v>897</v>
      </c>
    </row>
    <row r="564" spans="2:16" ht="115.2" x14ac:dyDescent="0.3">
      <c r="B564" s="88" t="s">
        <v>4406</v>
      </c>
      <c r="C564" s="5" t="s">
        <v>739</v>
      </c>
      <c r="D564" s="88" t="s">
        <v>740</v>
      </c>
      <c r="E564" s="88" t="s">
        <v>712</v>
      </c>
      <c r="F564" s="5" t="s">
        <v>741</v>
      </c>
      <c r="G564" s="4">
        <v>36960000</v>
      </c>
      <c r="H564" s="22" t="s">
        <v>742</v>
      </c>
      <c r="I564" s="17">
        <v>45685</v>
      </c>
      <c r="J564" s="17">
        <v>45838</v>
      </c>
      <c r="K564" s="122">
        <f>[1]Hoja1!O181</f>
        <v>0</v>
      </c>
      <c r="L564" s="88">
        <f>[1]Hoja1!M181</f>
        <v>0</v>
      </c>
      <c r="M564" s="123">
        <v>18480000</v>
      </c>
      <c r="N564" s="88">
        <v>1</v>
      </c>
      <c r="O564" s="88">
        <v>18480000</v>
      </c>
      <c r="P564" s="38" t="s">
        <v>907</v>
      </c>
    </row>
    <row r="565" spans="2:16" ht="144" x14ac:dyDescent="0.3">
      <c r="B565" s="88" t="s">
        <v>4406</v>
      </c>
      <c r="C565" s="79" t="s">
        <v>739</v>
      </c>
      <c r="D565" s="88" t="s">
        <v>743</v>
      </c>
      <c r="E565" s="88" t="s">
        <v>712</v>
      </c>
      <c r="F565" s="5" t="s">
        <v>744</v>
      </c>
      <c r="G565" s="4">
        <v>36960000</v>
      </c>
      <c r="H565" s="22" t="s">
        <v>745</v>
      </c>
      <c r="I565" s="17">
        <v>45685</v>
      </c>
      <c r="J565" s="17">
        <v>45838</v>
      </c>
      <c r="K565" s="122">
        <f>[1]Hoja1!O182</f>
        <v>0</v>
      </c>
      <c r="L565" s="88">
        <f>[1]Hoja1!M182</f>
        <v>0</v>
      </c>
      <c r="M565" s="123">
        <v>18480000</v>
      </c>
      <c r="N565" s="88">
        <v>1</v>
      </c>
      <c r="O565" s="88">
        <v>18480000</v>
      </c>
      <c r="P565" s="38" t="s">
        <v>925</v>
      </c>
    </row>
    <row r="566" spans="2:16" ht="144" x14ac:dyDescent="0.3">
      <c r="B566" s="88" t="s">
        <v>4406</v>
      </c>
      <c r="C566" s="5" t="s">
        <v>746</v>
      </c>
      <c r="D566" s="88" t="s">
        <v>747</v>
      </c>
      <c r="E566" s="88" t="s">
        <v>712</v>
      </c>
      <c r="F566" s="5" t="s">
        <v>748</v>
      </c>
      <c r="G566" s="4">
        <v>36960000</v>
      </c>
      <c r="H566" s="22" t="s">
        <v>749</v>
      </c>
      <c r="I566" s="17">
        <v>45685</v>
      </c>
      <c r="J566" s="17">
        <v>45838</v>
      </c>
      <c r="K566" s="122">
        <f>[1]Hoja1!O183</f>
        <v>0</v>
      </c>
      <c r="L566" s="4">
        <f>[1]Hoja1!M183</f>
        <v>0</v>
      </c>
      <c r="M566" s="4">
        <v>0</v>
      </c>
      <c r="N566" s="88">
        <v>0</v>
      </c>
      <c r="O566" s="4">
        <v>0</v>
      </c>
      <c r="P566" s="38" t="s">
        <v>925</v>
      </c>
    </row>
    <row r="567" spans="2:16" ht="144" x14ac:dyDescent="0.3">
      <c r="B567" s="88" t="s">
        <v>4406</v>
      </c>
      <c r="C567" s="5" t="s">
        <v>750</v>
      </c>
      <c r="D567" s="88" t="s">
        <v>751</v>
      </c>
      <c r="E567" s="88" t="s">
        <v>712</v>
      </c>
      <c r="F567" s="5" t="s">
        <v>752</v>
      </c>
      <c r="G567" s="4">
        <v>17892600</v>
      </c>
      <c r="H567" s="22" t="s">
        <v>753</v>
      </c>
      <c r="I567" s="17">
        <v>45685</v>
      </c>
      <c r="J567" s="17">
        <v>45838</v>
      </c>
      <c r="K567" s="122">
        <f>[1]Hoja1!O184</f>
        <v>0</v>
      </c>
      <c r="L567" s="4">
        <f>[1]Hoja1!M184</f>
        <v>0</v>
      </c>
      <c r="M567" s="4">
        <v>8946300</v>
      </c>
      <c r="N567" s="88">
        <v>1</v>
      </c>
      <c r="O567" s="4">
        <v>8946300</v>
      </c>
      <c r="P567" s="38" t="s">
        <v>925</v>
      </c>
    </row>
    <row r="568" spans="2:16" ht="72" x14ac:dyDescent="0.3">
      <c r="B568" s="88" t="s">
        <v>4406</v>
      </c>
      <c r="C568" s="5" t="s">
        <v>754</v>
      </c>
      <c r="D568" s="88" t="s">
        <v>755</v>
      </c>
      <c r="E568" s="88" t="s">
        <v>712</v>
      </c>
      <c r="F568" s="5" t="s">
        <v>756</v>
      </c>
      <c r="G568" s="4">
        <v>36960000</v>
      </c>
      <c r="H568" s="22" t="s">
        <v>757</v>
      </c>
      <c r="I568" s="17">
        <v>45685</v>
      </c>
      <c r="J568" s="17">
        <v>45838</v>
      </c>
      <c r="K568" s="122">
        <f>[1]Hoja1!O185</f>
        <v>0</v>
      </c>
      <c r="L568" s="4">
        <f>[1]Hoja1!M185</f>
        <v>0</v>
      </c>
      <c r="M568" s="4">
        <v>0</v>
      </c>
      <c r="N568" s="88">
        <v>0</v>
      </c>
      <c r="O568" s="4">
        <v>0</v>
      </c>
      <c r="P568" s="38" t="s">
        <v>925</v>
      </c>
    </row>
    <row r="569" spans="2:16" ht="100.8" x14ac:dyDescent="0.3">
      <c r="B569" s="88" t="s">
        <v>4406</v>
      </c>
      <c r="C569" s="5" t="s">
        <v>758</v>
      </c>
      <c r="D569" s="88" t="s">
        <v>759</v>
      </c>
      <c r="E569" s="88" t="s">
        <v>712</v>
      </c>
      <c r="F569" s="5" t="s">
        <v>760</v>
      </c>
      <c r="G569" s="4">
        <v>24260400</v>
      </c>
      <c r="H569" s="22" t="s">
        <v>761</v>
      </c>
      <c r="I569" s="17">
        <v>45685</v>
      </c>
      <c r="J569" s="17">
        <v>45838</v>
      </c>
      <c r="K569" s="122">
        <f>[1]Hoja1!O186</f>
        <v>0</v>
      </c>
      <c r="L569" s="4">
        <f>[1]Hoja1!M186</f>
        <v>0</v>
      </c>
      <c r="M569" s="4">
        <v>12130200</v>
      </c>
      <c r="N569" s="88">
        <v>1</v>
      </c>
      <c r="O569" s="4">
        <v>12130200</v>
      </c>
      <c r="P569" s="38" t="s">
        <v>925</v>
      </c>
    </row>
    <row r="570" spans="2:16" ht="86.4" x14ac:dyDescent="0.3">
      <c r="B570" s="88" t="s">
        <v>4406</v>
      </c>
      <c r="C570" s="5" t="s">
        <v>762</v>
      </c>
      <c r="D570" s="88" t="s">
        <v>763</v>
      </c>
      <c r="E570" s="88" t="s">
        <v>712</v>
      </c>
      <c r="F570" s="5" t="s">
        <v>764</v>
      </c>
      <c r="G570" s="4">
        <v>42000000</v>
      </c>
      <c r="H570" s="22" t="s">
        <v>765</v>
      </c>
      <c r="I570" s="17">
        <v>45685</v>
      </c>
      <c r="J570" s="17">
        <v>45838</v>
      </c>
      <c r="K570" s="122">
        <f>[1]Hoja1!O187</f>
        <v>0</v>
      </c>
      <c r="L570" s="4">
        <f>[1]Hoja1!M187</f>
        <v>0</v>
      </c>
      <c r="M570" s="4">
        <v>21000000</v>
      </c>
      <c r="N570" s="88">
        <v>1</v>
      </c>
      <c r="O570" s="4">
        <v>21000000</v>
      </c>
      <c r="P570" s="38" t="s">
        <v>925</v>
      </c>
    </row>
    <row r="571" spans="2:16" ht="100.8" x14ac:dyDescent="0.3">
      <c r="B571" s="88" t="s">
        <v>4406</v>
      </c>
      <c r="C571" s="5" t="s">
        <v>766</v>
      </c>
      <c r="D571" s="88" t="s">
        <v>767</v>
      </c>
      <c r="E571" s="88" t="s">
        <v>712</v>
      </c>
      <c r="F571" s="5" t="s">
        <v>768</v>
      </c>
      <c r="G571" s="4">
        <v>20849400</v>
      </c>
      <c r="H571" s="22" t="s">
        <v>769</v>
      </c>
      <c r="I571" s="17">
        <v>45685</v>
      </c>
      <c r="J571" s="17">
        <v>45838</v>
      </c>
      <c r="K571" s="122">
        <f>[1]Hoja1!O188</f>
        <v>0</v>
      </c>
      <c r="L571" s="4">
        <f>[1]Hoja1!M188</f>
        <v>0</v>
      </c>
      <c r="M571" s="4">
        <v>11372400</v>
      </c>
      <c r="N571" s="88">
        <v>1</v>
      </c>
      <c r="O571" s="4">
        <v>11372400</v>
      </c>
      <c r="P571" s="38" t="s">
        <v>925</v>
      </c>
    </row>
    <row r="572" spans="2:16" ht="86.4" x14ac:dyDescent="0.3">
      <c r="B572" s="88" t="s">
        <v>4406</v>
      </c>
      <c r="C572" s="5" t="s">
        <v>770</v>
      </c>
      <c r="D572" s="88" t="s">
        <v>771</v>
      </c>
      <c r="E572" s="88" t="s">
        <v>712</v>
      </c>
      <c r="F572" s="5" t="s">
        <v>772</v>
      </c>
      <c r="G572" s="4">
        <v>27283200</v>
      </c>
      <c r="H572" s="22" t="s">
        <v>773</v>
      </c>
      <c r="I572" s="17">
        <v>45687</v>
      </c>
      <c r="J572" s="17">
        <v>45838</v>
      </c>
      <c r="K572" s="122">
        <f>[1]Hoja1!O189</f>
        <v>0</v>
      </c>
      <c r="L572" s="4">
        <f>[1]Hoja1!M189</f>
        <v>0</v>
      </c>
      <c r="M572" s="4">
        <v>0</v>
      </c>
      <c r="N572" s="88">
        <v>0</v>
      </c>
      <c r="O572" s="4">
        <v>0</v>
      </c>
      <c r="P572" s="38" t="s">
        <v>925</v>
      </c>
    </row>
    <row r="573" spans="2:16" ht="115.2" x14ac:dyDescent="0.3">
      <c r="B573" s="88" t="s">
        <v>4406</v>
      </c>
      <c r="C573" s="5" t="s">
        <v>774</v>
      </c>
      <c r="D573" s="88" t="s">
        <v>775</v>
      </c>
      <c r="E573" s="88" t="s">
        <v>712</v>
      </c>
      <c r="F573" s="5" t="s">
        <v>776</v>
      </c>
      <c r="G573" s="4">
        <v>36960000</v>
      </c>
      <c r="H573" s="22" t="s">
        <v>777</v>
      </c>
      <c r="I573" s="17">
        <v>45687</v>
      </c>
      <c r="J573" s="17">
        <v>45838</v>
      </c>
      <c r="K573" s="122">
        <f>[1]Hoja1!O190</f>
        <v>0</v>
      </c>
      <c r="L573" s="4">
        <f>[1]Hoja1!M190</f>
        <v>0</v>
      </c>
      <c r="M573" s="4">
        <v>18480000</v>
      </c>
      <c r="N573" s="88">
        <v>1</v>
      </c>
      <c r="O573" s="4">
        <v>18480000</v>
      </c>
      <c r="P573" s="38" t="s">
        <v>925</v>
      </c>
    </row>
    <row r="574" spans="2:16" ht="172.8" x14ac:dyDescent="0.3">
      <c r="B574" s="88" t="s">
        <v>4406</v>
      </c>
      <c r="C574" s="5" t="s">
        <v>779</v>
      </c>
      <c r="D574" s="88" t="s">
        <v>780</v>
      </c>
      <c r="E574" s="88" t="s">
        <v>712</v>
      </c>
      <c r="F574" s="5" t="s">
        <v>781</v>
      </c>
      <c r="G574" s="4">
        <v>24260400</v>
      </c>
      <c r="H574" s="22" t="s">
        <v>782</v>
      </c>
      <c r="I574" s="17">
        <v>45685</v>
      </c>
      <c r="J574" s="17">
        <v>45838</v>
      </c>
      <c r="K574" s="122">
        <f>[1]Hoja1!O191</f>
        <v>0</v>
      </c>
      <c r="L574" s="4">
        <f>[1]Hoja1!M191</f>
        <v>0</v>
      </c>
      <c r="M574" s="4">
        <v>12130200</v>
      </c>
      <c r="N574" s="88">
        <v>1</v>
      </c>
      <c r="O574" s="4">
        <v>12130200</v>
      </c>
      <c r="P574" s="38" t="s">
        <v>925</v>
      </c>
    </row>
    <row r="575" spans="2:16" ht="115.2" x14ac:dyDescent="0.3">
      <c r="B575" s="88" t="s">
        <v>4406</v>
      </c>
      <c r="C575" s="5" t="s">
        <v>783</v>
      </c>
      <c r="D575" s="88" t="s">
        <v>784</v>
      </c>
      <c r="E575" s="88" t="s">
        <v>712</v>
      </c>
      <c r="F575" s="5" t="s">
        <v>785</v>
      </c>
      <c r="G575" s="4">
        <v>24260400</v>
      </c>
      <c r="H575" s="22" t="s">
        <v>786</v>
      </c>
      <c r="I575" s="17">
        <v>45685</v>
      </c>
      <c r="J575" s="17">
        <v>45838</v>
      </c>
      <c r="K575" s="122">
        <f>[1]Hoja1!O192</f>
        <v>0</v>
      </c>
      <c r="L575" s="4">
        <f>[1]Hoja1!M192</f>
        <v>0</v>
      </c>
      <c r="M575" s="4">
        <v>0</v>
      </c>
      <c r="N575" s="88">
        <v>0</v>
      </c>
      <c r="O575" s="4">
        <v>0</v>
      </c>
      <c r="P575" s="38" t="s">
        <v>925</v>
      </c>
    </row>
    <row r="576" spans="2:16" ht="158.4" x14ac:dyDescent="0.3">
      <c r="B576" s="88" t="s">
        <v>4406</v>
      </c>
      <c r="C576" s="5" t="s">
        <v>787</v>
      </c>
      <c r="D576" s="88" t="s">
        <v>788</v>
      </c>
      <c r="E576" s="88" t="s">
        <v>712</v>
      </c>
      <c r="F576" s="5" t="s">
        <v>789</v>
      </c>
      <c r="G576" s="4">
        <v>22744800</v>
      </c>
      <c r="H576" s="22" t="s">
        <v>790</v>
      </c>
      <c r="I576" s="17">
        <v>45687</v>
      </c>
      <c r="J576" s="17">
        <v>45838</v>
      </c>
      <c r="K576" s="122">
        <f>[1]Hoja1!O193</f>
        <v>0</v>
      </c>
      <c r="L576" s="4">
        <f>[1]Hoja1!M193</f>
        <v>0</v>
      </c>
      <c r="M576" s="4">
        <v>0</v>
      </c>
      <c r="N576" s="88">
        <v>0</v>
      </c>
      <c r="O576" s="4">
        <v>0</v>
      </c>
      <c r="P576" s="38" t="s">
        <v>925</v>
      </c>
    </row>
    <row r="577" spans="2:16" ht="144" x14ac:dyDescent="0.3">
      <c r="B577" s="88" t="s">
        <v>4406</v>
      </c>
      <c r="C577" s="5" t="s">
        <v>793</v>
      </c>
      <c r="D577" s="88" t="s">
        <v>794</v>
      </c>
      <c r="E577" s="88" t="s">
        <v>712</v>
      </c>
      <c r="F577" s="5" t="s">
        <v>795</v>
      </c>
      <c r="G577" s="4">
        <v>20217000</v>
      </c>
      <c r="H577" s="22" t="s">
        <v>796</v>
      </c>
      <c r="I577" s="17">
        <v>45708</v>
      </c>
      <c r="J577" s="17">
        <v>45838</v>
      </c>
      <c r="K577" s="122">
        <f>[1]Hoja1!O195</f>
        <v>0</v>
      </c>
      <c r="L577" s="4">
        <f>[1]Hoja1!M195</f>
        <v>0</v>
      </c>
      <c r="M577" s="4">
        <v>12130200</v>
      </c>
      <c r="N577" s="88">
        <v>1</v>
      </c>
      <c r="O577" s="4">
        <v>12130200</v>
      </c>
      <c r="P577" s="38" t="s">
        <v>925</v>
      </c>
    </row>
    <row r="578" spans="2:16" ht="86.4" x14ac:dyDescent="0.3">
      <c r="B578" s="88" t="s">
        <v>4406</v>
      </c>
      <c r="C578" s="5" t="s">
        <v>797</v>
      </c>
      <c r="D578" s="88" t="s">
        <v>798</v>
      </c>
      <c r="E578" s="88" t="s">
        <v>712</v>
      </c>
      <c r="F578" s="5" t="s">
        <v>799</v>
      </c>
      <c r="G578" s="4">
        <v>18954000</v>
      </c>
      <c r="H578" s="22" t="s">
        <v>800</v>
      </c>
      <c r="I578" s="17">
        <v>45708</v>
      </c>
      <c r="J578" s="17">
        <v>45838</v>
      </c>
      <c r="K578" s="122">
        <f>[1]Hoja1!O196</f>
        <v>0</v>
      </c>
      <c r="L578" s="4">
        <f>[1]Hoja1!M196</f>
        <v>0</v>
      </c>
      <c r="M578" s="4">
        <v>11372400</v>
      </c>
      <c r="N578" s="88">
        <v>1</v>
      </c>
      <c r="O578" s="4">
        <v>11372400</v>
      </c>
      <c r="P578" s="38" t="s">
        <v>925</v>
      </c>
    </row>
    <row r="579" spans="2:16" ht="72" x14ac:dyDescent="0.3">
      <c r="B579" s="88" t="s">
        <v>4406</v>
      </c>
      <c r="C579" s="5" t="s">
        <v>801</v>
      </c>
      <c r="D579" s="88" t="s">
        <v>802</v>
      </c>
      <c r="E579" s="88" t="s">
        <v>712</v>
      </c>
      <c r="F579" s="5" t="s">
        <v>803</v>
      </c>
      <c r="G579" s="4">
        <v>12500000</v>
      </c>
      <c r="H579" s="22" t="s">
        <v>804</v>
      </c>
      <c r="I579" s="17">
        <v>45708</v>
      </c>
      <c r="J579" s="17">
        <v>45838</v>
      </c>
      <c r="K579" s="122">
        <f>[1]Hoja1!O197</f>
        <v>0</v>
      </c>
      <c r="L579" s="4">
        <f>[1]Hoja1!M197</f>
        <v>0</v>
      </c>
      <c r="M579" s="4">
        <v>7500000</v>
      </c>
      <c r="N579" s="88">
        <v>1</v>
      </c>
      <c r="O579" s="4">
        <v>7500000</v>
      </c>
      <c r="P579" s="38" t="s">
        <v>925</v>
      </c>
    </row>
    <row r="580" spans="2:16" ht="86.4" x14ac:dyDescent="0.3">
      <c r="B580" s="88" t="s">
        <v>4406</v>
      </c>
      <c r="C580" s="5" t="s">
        <v>805</v>
      </c>
      <c r="D580" s="88" t="s">
        <v>806</v>
      </c>
      <c r="E580" s="88" t="s">
        <v>712</v>
      </c>
      <c r="F580" s="5" t="s">
        <v>807</v>
      </c>
      <c r="G580" s="4">
        <v>30800000</v>
      </c>
      <c r="H580" s="22" t="s">
        <v>808</v>
      </c>
      <c r="I580" s="17">
        <v>45708</v>
      </c>
      <c r="J580" s="17">
        <v>45838</v>
      </c>
      <c r="K580" s="122">
        <f>[1]Hoja1!O198</f>
        <v>0</v>
      </c>
      <c r="L580" s="4">
        <f>[1]Hoja1!M198</f>
        <v>0</v>
      </c>
      <c r="M580" s="4">
        <v>18480000</v>
      </c>
      <c r="N580" s="88">
        <v>1</v>
      </c>
      <c r="O580" s="4">
        <v>18480000</v>
      </c>
      <c r="P580" s="38" t="s">
        <v>925</v>
      </c>
    </row>
    <row r="581" spans="2:16" ht="72" x14ac:dyDescent="0.3">
      <c r="B581" s="88" t="s">
        <v>4406</v>
      </c>
      <c r="C581" s="5" t="s">
        <v>809</v>
      </c>
      <c r="D581" s="88" t="s">
        <v>810</v>
      </c>
      <c r="E581" s="88" t="s">
        <v>712</v>
      </c>
      <c r="F581" s="5" t="s">
        <v>811</v>
      </c>
      <c r="G581" s="4">
        <v>30800000</v>
      </c>
      <c r="H581" s="22" t="s">
        <v>812</v>
      </c>
      <c r="I581" s="17">
        <v>45708</v>
      </c>
      <c r="J581" s="17">
        <v>45838</v>
      </c>
      <c r="K581" s="122">
        <f>[1]Hoja1!O199</f>
        <v>0</v>
      </c>
      <c r="L581" s="4">
        <f>[1]Hoja1!M199</f>
        <v>0</v>
      </c>
      <c r="M581" s="4">
        <v>18480000</v>
      </c>
      <c r="N581" s="88">
        <v>1</v>
      </c>
      <c r="O581" s="4">
        <v>18480000</v>
      </c>
      <c r="P581" s="38" t="s">
        <v>925</v>
      </c>
    </row>
    <row r="582" spans="2:16" ht="100.8" x14ac:dyDescent="0.3">
      <c r="B582" s="88" t="s">
        <v>4406</v>
      </c>
      <c r="C582" s="5" t="s">
        <v>813</v>
      </c>
      <c r="D582" s="88" t="s">
        <v>814</v>
      </c>
      <c r="E582" s="88" t="s">
        <v>712</v>
      </c>
      <c r="F582" s="5" t="s">
        <v>815</v>
      </c>
      <c r="G582" s="4">
        <v>30800000</v>
      </c>
      <c r="H582" s="22" t="s">
        <v>816</v>
      </c>
      <c r="I582" s="17">
        <v>45708</v>
      </c>
      <c r="J582" s="17">
        <v>45838</v>
      </c>
      <c r="K582" s="122">
        <f>[1]Hoja1!O200</f>
        <v>0</v>
      </c>
      <c r="L582" s="4">
        <f>[1]Hoja1!M200</f>
        <v>0</v>
      </c>
      <c r="M582" s="4">
        <v>18480000</v>
      </c>
      <c r="N582" s="88">
        <v>1</v>
      </c>
      <c r="O582" s="4">
        <v>18480000</v>
      </c>
      <c r="P582" s="38" t="s">
        <v>925</v>
      </c>
    </row>
    <row r="583" spans="2:16" ht="115.2" x14ac:dyDescent="0.3">
      <c r="B583" s="88" t="s">
        <v>4406</v>
      </c>
      <c r="C583" s="5" t="s">
        <v>817</v>
      </c>
      <c r="D583" s="88" t="s">
        <v>818</v>
      </c>
      <c r="E583" s="88" t="s">
        <v>712</v>
      </c>
      <c r="F583" s="5" t="s">
        <v>819</v>
      </c>
      <c r="G583" s="4">
        <v>20217000</v>
      </c>
      <c r="H583" s="22" t="s">
        <v>820</v>
      </c>
      <c r="I583" s="17">
        <v>45708</v>
      </c>
      <c r="J583" s="17">
        <v>45838</v>
      </c>
      <c r="K583" s="122">
        <f>[1]Hoja1!O201</f>
        <v>0</v>
      </c>
      <c r="L583" s="4">
        <f>[1]Hoja1!M201</f>
        <v>0</v>
      </c>
      <c r="M583" s="4">
        <v>12130200</v>
      </c>
      <c r="N583" s="88">
        <v>1</v>
      </c>
      <c r="O583" s="4">
        <v>12130200</v>
      </c>
      <c r="P583" s="38" t="s">
        <v>925</v>
      </c>
    </row>
    <row r="584" spans="2:16" ht="72" x14ac:dyDescent="0.3">
      <c r="B584" s="88" t="s">
        <v>4406</v>
      </c>
      <c r="C584" s="5" t="s">
        <v>821</v>
      </c>
      <c r="D584" s="88" t="s">
        <v>822</v>
      </c>
      <c r="E584" s="88" t="s">
        <v>712</v>
      </c>
      <c r="F584" s="5" t="s">
        <v>823</v>
      </c>
      <c r="G584" s="4">
        <v>20217000</v>
      </c>
      <c r="H584" s="22" t="s">
        <v>824</v>
      </c>
      <c r="I584" s="17">
        <v>45708</v>
      </c>
      <c r="J584" s="17">
        <v>45838</v>
      </c>
      <c r="K584" s="122">
        <f>[1]Hoja1!O202</f>
        <v>0</v>
      </c>
      <c r="L584" s="4">
        <f>[1]Hoja1!M202</f>
        <v>0</v>
      </c>
      <c r="M584" s="4">
        <v>12130200</v>
      </c>
      <c r="N584" s="88">
        <v>1</v>
      </c>
      <c r="O584" s="4">
        <v>12130200</v>
      </c>
      <c r="P584" s="38" t="s">
        <v>925</v>
      </c>
    </row>
    <row r="585" spans="2:16" ht="129.6" x14ac:dyDescent="0.3">
      <c r="B585" s="88" t="s">
        <v>4406</v>
      </c>
      <c r="C585" s="5" t="s">
        <v>825</v>
      </c>
      <c r="D585" s="88" t="s">
        <v>826</v>
      </c>
      <c r="E585" s="88" t="s">
        <v>712</v>
      </c>
      <c r="F585" s="5" t="s">
        <v>827</v>
      </c>
      <c r="G585" s="4">
        <v>14910500</v>
      </c>
      <c r="H585" s="22" t="s">
        <v>828</v>
      </c>
      <c r="I585" s="17">
        <v>45708</v>
      </c>
      <c r="J585" s="17">
        <v>45838</v>
      </c>
      <c r="K585" s="122">
        <f>[1]Hoja1!O203</f>
        <v>0</v>
      </c>
      <c r="L585" s="4">
        <f>[1]Hoja1!M203</f>
        <v>0</v>
      </c>
      <c r="M585" s="4"/>
      <c r="N585" s="88"/>
      <c r="O585" s="4"/>
      <c r="P585" s="38" t="s">
        <v>925</v>
      </c>
    </row>
    <row r="586" spans="2:16" ht="86.4" x14ac:dyDescent="0.3">
      <c r="B586" s="88" t="s">
        <v>4406</v>
      </c>
      <c r="C586" s="5" t="s">
        <v>829</v>
      </c>
      <c r="D586" s="88" t="s">
        <v>830</v>
      </c>
      <c r="E586" s="88" t="s">
        <v>712</v>
      </c>
      <c r="F586" s="5" t="s">
        <v>831</v>
      </c>
      <c r="G586" s="4">
        <v>14910500</v>
      </c>
      <c r="H586" s="22" t="s">
        <v>832</v>
      </c>
      <c r="I586" s="17">
        <v>45708</v>
      </c>
      <c r="J586" s="17">
        <v>45838</v>
      </c>
      <c r="K586" s="122">
        <f>[1]Hoja1!O204</f>
        <v>0</v>
      </c>
      <c r="L586" s="63">
        <f>[1]Hoja1!M204</f>
        <v>0</v>
      </c>
      <c r="M586" s="4">
        <v>8946300</v>
      </c>
      <c r="N586" s="88">
        <v>1</v>
      </c>
      <c r="O586" s="4">
        <v>8946300</v>
      </c>
      <c r="P586" s="124" t="s">
        <v>891</v>
      </c>
    </row>
    <row r="587" spans="2:16" ht="86.4" x14ac:dyDescent="0.3">
      <c r="B587" s="88" t="s">
        <v>4406</v>
      </c>
      <c r="C587" s="5" t="s">
        <v>833</v>
      </c>
      <c r="D587" s="88" t="s">
        <v>834</v>
      </c>
      <c r="E587" s="88" t="s">
        <v>712</v>
      </c>
      <c r="F587" s="5" t="s">
        <v>835</v>
      </c>
      <c r="G587" s="4">
        <v>20217000</v>
      </c>
      <c r="H587" s="22" t="s">
        <v>836</v>
      </c>
      <c r="I587" s="17" t="s">
        <v>837</v>
      </c>
      <c r="J587" s="17">
        <v>45838</v>
      </c>
      <c r="K587" s="122">
        <f>[1]Hoja1!O205</f>
        <v>0</v>
      </c>
      <c r="L587" s="4">
        <f>[1]Hoja1!M205</f>
        <v>0</v>
      </c>
      <c r="M587" s="4">
        <v>0</v>
      </c>
      <c r="N587" s="88">
        <v>0</v>
      </c>
      <c r="O587" s="4">
        <v>0</v>
      </c>
      <c r="P587" s="124" t="s">
        <v>891</v>
      </c>
    </row>
    <row r="588" spans="2:16" ht="86.4" x14ac:dyDescent="0.3">
      <c r="B588" s="88" t="s">
        <v>4406</v>
      </c>
      <c r="C588" s="5" t="s">
        <v>838</v>
      </c>
      <c r="D588" s="88" t="s">
        <v>839</v>
      </c>
      <c r="E588" s="88" t="s">
        <v>712</v>
      </c>
      <c r="F588" s="5" t="s">
        <v>840</v>
      </c>
      <c r="G588" s="4">
        <v>20217000</v>
      </c>
      <c r="H588" s="22" t="s">
        <v>841</v>
      </c>
      <c r="I588" s="17">
        <v>45708</v>
      </c>
      <c r="J588" s="17">
        <v>45838</v>
      </c>
      <c r="K588" s="122">
        <f>[1]Hoja1!O206</f>
        <v>0</v>
      </c>
      <c r="L588" s="4">
        <f>[1]Hoja1!M206</f>
        <v>0</v>
      </c>
      <c r="M588" s="4">
        <v>12130200</v>
      </c>
      <c r="N588" s="88">
        <v>1</v>
      </c>
      <c r="O588" s="4">
        <v>12130200</v>
      </c>
      <c r="P588" s="124" t="s">
        <v>891</v>
      </c>
    </row>
    <row r="589" spans="2:16" ht="100.8" x14ac:dyDescent="0.3">
      <c r="B589" s="88" t="s">
        <v>4406</v>
      </c>
      <c r="C589" s="5" t="s">
        <v>842</v>
      </c>
      <c r="D589" s="88" t="s">
        <v>843</v>
      </c>
      <c r="E589" s="88" t="s">
        <v>712</v>
      </c>
      <c r="F589" s="5" t="s">
        <v>844</v>
      </c>
      <c r="G589" s="4">
        <v>30800000</v>
      </c>
      <c r="H589" s="22" t="s">
        <v>845</v>
      </c>
      <c r="I589" s="17">
        <v>45708</v>
      </c>
      <c r="J589" s="17">
        <v>45838</v>
      </c>
      <c r="K589" s="122">
        <f>[1]Hoja1!O207</f>
        <v>0</v>
      </c>
      <c r="L589" s="4">
        <f>[1]Hoja1!M207</f>
        <v>0</v>
      </c>
      <c r="M589" s="4">
        <v>18480000</v>
      </c>
      <c r="N589" s="88">
        <v>1</v>
      </c>
      <c r="O589" s="4">
        <v>18480000</v>
      </c>
      <c r="P589" s="124" t="s">
        <v>891</v>
      </c>
    </row>
    <row r="590" spans="2:16" ht="86.4" x14ac:dyDescent="0.3">
      <c r="B590" s="88" t="s">
        <v>4406</v>
      </c>
      <c r="C590" s="5" t="s">
        <v>842</v>
      </c>
      <c r="D590" s="88" t="s">
        <v>846</v>
      </c>
      <c r="E590" s="88" t="s">
        <v>712</v>
      </c>
      <c r="F590" s="5" t="s">
        <v>847</v>
      </c>
      <c r="G590" s="4">
        <v>30800000</v>
      </c>
      <c r="H590" s="22" t="s">
        <v>848</v>
      </c>
      <c r="I590" s="17">
        <v>45708</v>
      </c>
      <c r="J590" s="17">
        <v>45838</v>
      </c>
      <c r="K590" s="122">
        <f>[1]Hoja1!O208</f>
        <v>0</v>
      </c>
      <c r="L590" s="4">
        <f>[1]Hoja1!M208</f>
        <v>0</v>
      </c>
      <c r="M590" s="4">
        <v>18480000</v>
      </c>
      <c r="N590" s="88">
        <v>1</v>
      </c>
      <c r="O590" s="4">
        <v>18480000</v>
      </c>
      <c r="P590" s="124" t="s">
        <v>891</v>
      </c>
    </row>
    <row r="591" spans="2:16" ht="86.4" x14ac:dyDescent="0.3">
      <c r="B591" s="88" t="s">
        <v>4406</v>
      </c>
      <c r="C591" s="5" t="s">
        <v>849</v>
      </c>
      <c r="D591" s="88" t="s">
        <v>850</v>
      </c>
      <c r="E591" s="88" t="s">
        <v>712</v>
      </c>
      <c r="F591" s="5" t="s">
        <v>851</v>
      </c>
      <c r="G591" s="4">
        <v>30800000</v>
      </c>
      <c r="H591" s="22" t="s">
        <v>852</v>
      </c>
      <c r="I591" s="17">
        <v>45342</v>
      </c>
      <c r="J591" s="17">
        <v>45838</v>
      </c>
      <c r="K591" s="122">
        <f>[1]Hoja1!O209</f>
        <v>0</v>
      </c>
      <c r="L591" s="4">
        <f>[1]Hoja1!M209</f>
        <v>0</v>
      </c>
      <c r="M591" s="4">
        <v>18480000</v>
      </c>
      <c r="N591" s="88">
        <v>1</v>
      </c>
      <c r="O591" s="4">
        <v>18480000</v>
      </c>
      <c r="P591" s="124" t="s">
        <v>891</v>
      </c>
    </row>
    <row r="592" spans="2:16" ht="129.6" x14ac:dyDescent="0.3">
      <c r="B592" s="88" t="s">
        <v>4406</v>
      </c>
      <c r="C592" s="5" t="s">
        <v>849</v>
      </c>
      <c r="D592" s="88" t="s">
        <v>853</v>
      </c>
      <c r="E592" s="88" t="s">
        <v>712</v>
      </c>
      <c r="F592" s="5" t="s">
        <v>854</v>
      </c>
      <c r="G592" s="4">
        <v>22736000</v>
      </c>
      <c r="H592" s="22" t="s">
        <v>855</v>
      </c>
      <c r="I592" s="17">
        <v>45708</v>
      </c>
      <c r="J592" s="17">
        <v>45838</v>
      </c>
      <c r="K592" s="122">
        <f>[1]Hoja1!O210</f>
        <v>0</v>
      </c>
      <c r="L592" s="4">
        <f>[1]Hoja1!M210</f>
        <v>0</v>
      </c>
      <c r="M592" s="4">
        <v>13641600</v>
      </c>
      <c r="N592" s="88">
        <v>1</v>
      </c>
      <c r="O592" s="4">
        <v>13641600</v>
      </c>
      <c r="P592" s="124" t="s">
        <v>891</v>
      </c>
    </row>
    <row r="593" spans="2:16" ht="129.6" x14ac:dyDescent="0.3">
      <c r="B593" s="88" t="s">
        <v>4406</v>
      </c>
      <c r="C593" s="5" t="s">
        <v>856</v>
      </c>
      <c r="D593" s="88" t="s">
        <v>857</v>
      </c>
      <c r="E593" s="88" t="s">
        <v>712</v>
      </c>
      <c r="F593" s="5" t="s">
        <v>858</v>
      </c>
      <c r="G593" s="4">
        <v>30800000</v>
      </c>
      <c r="H593" s="22" t="s">
        <v>859</v>
      </c>
      <c r="I593" s="17">
        <v>45708</v>
      </c>
      <c r="J593" s="17">
        <v>45838</v>
      </c>
      <c r="K593" s="122">
        <f>[1]Hoja1!O211</f>
        <v>0</v>
      </c>
      <c r="L593" s="4">
        <f>[1]Hoja1!M211</f>
        <v>0</v>
      </c>
      <c r="M593" s="4">
        <v>18480000</v>
      </c>
      <c r="N593" s="88">
        <v>1</v>
      </c>
      <c r="O593" s="4">
        <v>18480000</v>
      </c>
      <c r="P593" s="124" t="s">
        <v>891</v>
      </c>
    </row>
    <row r="594" spans="2:16" ht="100.8" x14ac:dyDescent="0.3">
      <c r="B594" s="88" t="s">
        <v>4406</v>
      </c>
      <c r="C594" s="5" t="s">
        <v>860</v>
      </c>
      <c r="D594" s="88" t="s">
        <v>861</v>
      </c>
      <c r="E594" s="88" t="s">
        <v>712</v>
      </c>
      <c r="F594" s="5" t="s">
        <v>862</v>
      </c>
      <c r="G594" s="4">
        <v>20217000</v>
      </c>
      <c r="H594" s="22" t="s">
        <v>863</v>
      </c>
      <c r="I594" s="17">
        <v>45708</v>
      </c>
      <c r="J594" s="17">
        <v>45838</v>
      </c>
      <c r="K594" s="122">
        <f>[1]Hoja1!O212</f>
        <v>0</v>
      </c>
      <c r="L594" s="4">
        <f>[1]Hoja1!M212</f>
        <v>0</v>
      </c>
      <c r="M594" s="4">
        <v>12130200</v>
      </c>
      <c r="N594" s="88">
        <v>1</v>
      </c>
      <c r="O594" s="4">
        <v>12130200</v>
      </c>
      <c r="P594" s="124" t="s">
        <v>891</v>
      </c>
    </row>
    <row r="595" spans="2:16" ht="158.4" x14ac:dyDescent="0.3">
      <c r="B595" s="88" t="s">
        <v>4406</v>
      </c>
      <c r="C595" s="5" t="s">
        <v>856</v>
      </c>
      <c r="D595" s="88" t="s">
        <v>864</v>
      </c>
      <c r="E595" s="88" t="s">
        <v>712</v>
      </c>
      <c r="F595" s="5" t="s">
        <v>865</v>
      </c>
      <c r="G595" s="4">
        <v>27500000</v>
      </c>
      <c r="H595" s="22" t="s">
        <v>866</v>
      </c>
      <c r="I595" s="17">
        <v>45713</v>
      </c>
      <c r="J595" s="17">
        <v>45838</v>
      </c>
      <c r="K595" s="122">
        <f>[1]Hoja1!O213</f>
        <v>0</v>
      </c>
      <c r="L595" s="4">
        <f>[1]Hoja1!M213</f>
        <v>0</v>
      </c>
      <c r="M595" s="4">
        <v>16500000</v>
      </c>
      <c r="N595" s="88">
        <v>1</v>
      </c>
      <c r="O595" s="4">
        <v>16500000</v>
      </c>
      <c r="P595" s="124" t="s">
        <v>891</v>
      </c>
    </row>
    <row r="596" spans="2:16" ht="100.8" x14ac:dyDescent="0.3">
      <c r="B596" s="88" t="s">
        <v>4406</v>
      </c>
      <c r="C596" s="5" t="s">
        <v>856</v>
      </c>
      <c r="D596" s="88" t="s">
        <v>867</v>
      </c>
      <c r="E596" s="88" t="s">
        <v>712</v>
      </c>
      <c r="F596" s="5" t="s">
        <v>868</v>
      </c>
      <c r="G596" s="4">
        <v>27500000</v>
      </c>
      <c r="H596" s="74" t="s">
        <v>869</v>
      </c>
      <c r="I596" s="17">
        <v>45713</v>
      </c>
      <c r="J596" s="17">
        <v>45838</v>
      </c>
      <c r="K596" s="122">
        <f>[1]Hoja1!O214</f>
        <v>0</v>
      </c>
      <c r="L596" s="4">
        <f>[1]Hoja1!M214</f>
        <v>0</v>
      </c>
      <c r="M596" s="4">
        <v>16500000</v>
      </c>
      <c r="N596" s="88">
        <v>1</v>
      </c>
      <c r="O596" s="4">
        <v>16500000</v>
      </c>
      <c r="P596" s="124" t="s">
        <v>891</v>
      </c>
    </row>
    <row r="597" spans="2:16" ht="100.8" x14ac:dyDescent="0.3">
      <c r="B597" s="88" t="s">
        <v>4406</v>
      </c>
      <c r="C597" s="5" t="s">
        <v>746</v>
      </c>
      <c r="D597" s="88" t="s">
        <v>870</v>
      </c>
      <c r="E597" s="88" t="s">
        <v>712</v>
      </c>
      <c r="F597" s="88" t="s">
        <v>871</v>
      </c>
      <c r="G597" s="4">
        <v>30576000</v>
      </c>
      <c r="H597" s="22" t="s">
        <v>872</v>
      </c>
      <c r="I597" s="17">
        <v>45726</v>
      </c>
      <c r="J597" s="17">
        <v>45900</v>
      </c>
      <c r="K597" s="122">
        <f>[1]Hoja1!O215</f>
        <v>0</v>
      </c>
      <c r="L597" s="4">
        <f>[1]Hoja1!M215</f>
        <v>0</v>
      </c>
      <c r="M597" s="4">
        <v>16500000</v>
      </c>
      <c r="N597" s="88">
        <v>0</v>
      </c>
      <c r="O597" s="4">
        <v>0</v>
      </c>
      <c r="P597" s="124" t="s">
        <v>891</v>
      </c>
    </row>
    <row r="598" spans="2:16" ht="144" x14ac:dyDescent="0.3">
      <c r="B598" s="88" t="s">
        <v>4406</v>
      </c>
      <c r="C598" s="5" t="s">
        <v>856</v>
      </c>
      <c r="D598" s="88" t="s">
        <v>873</v>
      </c>
      <c r="E598" s="88" t="s">
        <v>712</v>
      </c>
      <c r="F598" s="88" t="s">
        <v>874</v>
      </c>
      <c r="G598" s="4">
        <v>13641000</v>
      </c>
      <c r="H598" s="22" t="s">
        <v>875</v>
      </c>
      <c r="I598" s="17">
        <v>45726</v>
      </c>
      <c r="J598" s="17">
        <v>45808</v>
      </c>
      <c r="K598" s="122">
        <v>0</v>
      </c>
      <c r="L598" s="4">
        <v>0</v>
      </c>
      <c r="M598" s="4">
        <v>0</v>
      </c>
      <c r="N598" s="88">
        <v>0</v>
      </c>
      <c r="O598" s="4">
        <v>0</v>
      </c>
      <c r="P598" s="124" t="s">
        <v>891</v>
      </c>
    </row>
    <row r="599" spans="2:16" ht="100.8" x14ac:dyDescent="0.3">
      <c r="B599" s="88" t="s">
        <v>4406</v>
      </c>
      <c r="C599" s="88" t="s">
        <v>876</v>
      </c>
      <c r="D599" s="88" t="s">
        <v>877</v>
      </c>
      <c r="E599" s="88" t="s">
        <v>712</v>
      </c>
      <c r="F599" s="88" t="s">
        <v>878</v>
      </c>
      <c r="G599" s="4">
        <v>25500000</v>
      </c>
      <c r="H599" s="22" t="s">
        <v>879</v>
      </c>
      <c r="I599" s="17">
        <v>45798</v>
      </c>
      <c r="J599" s="17">
        <v>45900</v>
      </c>
      <c r="K599" s="122">
        <f>[1]Hoja1!O217</f>
        <v>0</v>
      </c>
      <c r="L599" s="4">
        <f>[1]Hoja1!M217</f>
        <v>0</v>
      </c>
      <c r="M599" s="4">
        <f>[1]Hoja1!N217</f>
        <v>0</v>
      </c>
      <c r="N599" s="88">
        <v>0</v>
      </c>
      <c r="O599" s="4">
        <v>0</v>
      </c>
      <c r="P599" s="124" t="s">
        <v>891</v>
      </c>
    </row>
    <row r="600" spans="2:16" ht="57.6" x14ac:dyDescent="0.3">
      <c r="B600" s="88" t="s">
        <v>4406</v>
      </c>
      <c r="C600" s="88" t="s">
        <v>880</v>
      </c>
      <c r="D600" s="88" t="s">
        <v>881</v>
      </c>
      <c r="E600" s="88" t="s">
        <v>712</v>
      </c>
      <c r="F600" s="88" t="s">
        <v>882</v>
      </c>
      <c r="G600" s="4">
        <v>25500000</v>
      </c>
      <c r="H600" s="22" t="s">
        <v>883</v>
      </c>
      <c r="I600" s="17">
        <v>45803</v>
      </c>
      <c r="J600" s="17">
        <v>45900</v>
      </c>
      <c r="K600" s="122">
        <f>[1]Hoja1!O218</f>
        <v>0</v>
      </c>
      <c r="L600" s="4">
        <f>[1]Hoja1!M218</f>
        <v>0</v>
      </c>
      <c r="M600" s="4">
        <f>[1]Hoja1!N218</f>
        <v>0</v>
      </c>
      <c r="N600" s="88">
        <v>0</v>
      </c>
      <c r="O600" s="4">
        <v>0</v>
      </c>
      <c r="P600" s="124" t="s">
        <v>891</v>
      </c>
    </row>
    <row r="601" spans="2:16" ht="43.2" x14ac:dyDescent="0.3">
      <c r="B601" s="88" t="s">
        <v>4406</v>
      </c>
      <c r="C601" s="66" t="s">
        <v>3636</v>
      </c>
      <c r="D601" s="52" t="s">
        <v>791</v>
      </c>
      <c r="E601" s="52" t="s">
        <v>3604</v>
      </c>
      <c r="F601" s="52" t="s">
        <v>792</v>
      </c>
      <c r="G601" s="67">
        <v>2999990000</v>
      </c>
      <c r="H601" s="68" t="s">
        <v>3637</v>
      </c>
      <c r="I601" s="69">
        <v>45706</v>
      </c>
      <c r="J601" s="69">
        <v>45919</v>
      </c>
      <c r="K601" s="70">
        <v>4.693348977829926E-2</v>
      </c>
      <c r="L601" s="71">
        <v>140800000</v>
      </c>
      <c r="M601" s="67">
        <v>2859190000</v>
      </c>
      <c r="N601" s="52" t="s">
        <v>3419</v>
      </c>
      <c r="O601" s="72">
        <v>0</v>
      </c>
      <c r="P601" s="124" t="s">
        <v>891</v>
      </c>
    </row>
    <row r="602" spans="2:16" ht="138" x14ac:dyDescent="0.3">
      <c r="B602" s="115" t="s">
        <v>4408</v>
      </c>
      <c r="C602" s="109" t="s">
        <v>1890</v>
      </c>
      <c r="D602" s="116" t="s">
        <v>1891</v>
      </c>
      <c r="E602" s="115" t="s">
        <v>332</v>
      </c>
      <c r="F602" s="116" t="s">
        <v>1892</v>
      </c>
      <c r="G602" s="117">
        <v>104400000</v>
      </c>
      <c r="H602" s="118" t="s">
        <v>1893</v>
      </c>
      <c r="I602" s="119">
        <v>45684</v>
      </c>
      <c r="J602" s="119">
        <v>46022</v>
      </c>
      <c r="K602" s="40">
        <f>+L602/(G602+O602)</f>
        <v>0.5</v>
      </c>
      <c r="L602" s="41">
        <v>52200000</v>
      </c>
      <c r="M602" s="56">
        <v>52200000</v>
      </c>
      <c r="N602" s="120" t="s">
        <v>454</v>
      </c>
      <c r="O602" s="42">
        <v>0</v>
      </c>
      <c r="P602" s="124" t="s">
        <v>891</v>
      </c>
    </row>
    <row r="603" spans="2:16" ht="129.6" x14ac:dyDescent="0.3">
      <c r="B603" s="115" t="s">
        <v>4408</v>
      </c>
      <c r="C603" s="109" t="s">
        <v>1895</v>
      </c>
      <c r="D603" s="116" t="s">
        <v>1896</v>
      </c>
      <c r="E603" s="115" t="s">
        <v>332</v>
      </c>
      <c r="F603" s="116" t="s">
        <v>1897</v>
      </c>
      <c r="G603" s="117">
        <v>33390000</v>
      </c>
      <c r="H603" s="118" t="s">
        <v>1898</v>
      </c>
      <c r="I603" s="119">
        <v>45684</v>
      </c>
      <c r="J603" s="119">
        <v>45838</v>
      </c>
      <c r="K603" s="43">
        <f>+L603/(G603+O603)</f>
        <v>0.66666666666666663</v>
      </c>
      <c r="L603" s="41">
        <v>33390000</v>
      </c>
      <c r="M603" s="56">
        <v>16695000</v>
      </c>
      <c r="N603" s="120">
        <v>1</v>
      </c>
      <c r="O603" s="41">
        <v>16695000</v>
      </c>
      <c r="P603" s="124" t="s">
        <v>891</v>
      </c>
    </row>
    <row r="604" spans="2:16" ht="72" x14ac:dyDescent="0.3">
      <c r="B604" s="115" t="s">
        <v>4408</v>
      </c>
      <c r="C604" s="109" t="s">
        <v>1900</v>
      </c>
      <c r="D604" s="116" t="s">
        <v>1901</v>
      </c>
      <c r="E604" s="115" t="s">
        <v>332</v>
      </c>
      <c r="F604" s="116" t="s">
        <v>1902</v>
      </c>
      <c r="G604" s="117">
        <v>18000000</v>
      </c>
      <c r="H604" s="118" t="s">
        <v>1903</v>
      </c>
      <c r="I604" s="119">
        <v>45684</v>
      </c>
      <c r="J604" s="119">
        <v>45838</v>
      </c>
      <c r="K604" s="43">
        <f>+L604/(G604+O604)</f>
        <v>0.75</v>
      </c>
      <c r="L604" s="41">
        <v>18000000</v>
      </c>
      <c r="M604" s="56">
        <v>6000000</v>
      </c>
      <c r="N604" s="120">
        <v>1</v>
      </c>
      <c r="O604" s="41">
        <v>6000000</v>
      </c>
      <c r="P604" s="124" t="s">
        <v>891</v>
      </c>
    </row>
    <row r="605" spans="2:16" ht="72" x14ac:dyDescent="0.3">
      <c r="B605" s="115" t="s">
        <v>4408</v>
      </c>
      <c r="C605" s="109" t="s">
        <v>1904</v>
      </c>
      <c r="D605" s="116" t="s">
        <v>1905</v>
      </c>
      <c r="E605" s="115" t="s">
        <v>332</v>
      </c>
      <c r="F605" s="116" t="s">
        <v>1906</v>
      </c>
      <c r="G605" s="117">
        <v>52200000</v>
      </c>
      <c r="H605" s="118" t="s">
        <v>1907</v>
      </c>
      <c r="I605" s="119">
        <v>45684</v>
      </c>
      <c r="J605" s="119">
        <v>45838</v>
      </c>
      <c r="K605" s="43">
        <f>+L605/(G605+O605)</f>
        <v>0.66666666666666663</v>
      </c>
      <c r="L605" s="41">
        <v>52200000</v>
      </c>
      <c r="M605" s="56">
        <v>26100000</v>
      </c>
      <c r="N605" s="120">
        <v>1</v>
      </c>
      <c r="O605" s="41">
        <v>26100000</v>
      </c>
      <c r="P605" s="124" t="s">
        <v>891</v>
      </c>
    </row>
    <row r="606" spans="2:16" ht="72" x14ac:dyDescent="0.3">
      <c r="B606" s="115" t="s">
        <v>4408</v>
      </c>
      <c r="C606" s="109" t="s">
        <v>1908</v>
      </c>
      <c r="D606" s="116" t="s">
        <v>1909</v>
      </c>
      <c r="E606" s="115" t="s">
        <v>332</v>
      </c>
      <c r="F606" s="116" t="s">
        <v>1910</v>
      </c>
      <c r="G606" s="117">
        <v>104400000</v>
      </c>
      <c r="H606" s="118" t="s">
        <v>1911</v>
      </c>
      <c r="I606" s="119">
        <v>45684</v>
      </c>
      <c r="J606" s="119">
        <v>46022</v>
      </c>
      <c r="K606" s="43">
        <f>+L606/(G606+O606)</f>
        <v>0.48320413436692505</v>
      </c>
      <c r="L606" s="41">
        <v>56100000</v>
      </c>
      <c r="M606" s="56">
        <v>60000000</v>
      </c>
      <c r="N606" s="121">
        <v>1</v>
      </c>
      <c r="O606" s="41">
        <v>11700000</v>
      </c>
      <c r="P606" s="124" t="s">
        <v>891</v>
      </c>
    </row>
    <row r="607" spans="2:16" ht="57.6" x14ac:dyDescent="0.3">
      <c r="B607" s="115" t="s">
        <v>4408</v>
      </c>
      <c r="C607" s="109" t="s">
        <v>1912</v>
      </c>
      <c r="D607" s="116" t="s">
        <v>1913</v>
      </c>
      <c r="E607" s="115" t="s">
        <v>332</v>
      </c>
      <c r="F607" s="116" t="s">
        <v>1914</v>
      </c>
      <c r="G607" s="117">
        <v>40320000</v>
      </c>
      <c r="H607" s="118" t="s">
        <v>1915</v>
      </c>
      <c r="I607" s="119">
        <v>45684</v>
      </c>
      <c r="J607" s="119">
        <v>45838</v>
      </c>
      <c r="K607" s="43">
        <f>+L607/(G607+O607)</f>
        <v>0.66666666666666663</v>
      </c>
      <c r="L607" s="41">
        <v>40320000</v>
      </c>
      <c r="M607" s="56">
        <v>20160000</v>
      </c>
      <c r="N607" s="120">
        <v>1</v>
      </c>
      <c r="O607" s="41">
        <v>20160000</v>
      </c>
      <c r="P607" s="124" t="s">
        <v>891</v>
      </c>
    </row>
    <row r="608" spans="2:16" ht="43.2" x14ac:dyDescent="0.3">
      <c r="B608" s="115" t="s">
        <v>4408</v>
      </c>
      <c r="C608" s="109" t="s">
        <v>1916</v>
      </c>
      <c r="D608" s="116" t="s">
        <v>1917</v>
      </c>
      <c r="E608" s="115" t="s">
        <v>332</v>
      </c>
      <c r="F608" s="116" t="s">
        <v>1918</v>
      </c>
      <c r="G608" s="117">
        <v>24731280</v>
      </c>
      <c r="H608" s="118" t="s">
        <v>1919</v>
      </c>
      <c r="I608" s="119">
        <v>45684</v>
      </c>
      <c r="J608" s="119">
        <v>45838</v>
      </c>
      <c r="K608" s="43">
        <f>+L608/(G608+O608)</f>
        <v>0.75</v>
      </c>
      <c r="L608" s="41">
        <v>24731280</v>
      </c>
      <c r="M608" s="56">
        <v>8243760</v>
      </c>
      <c r="N608" s="120">
        <v>1</v>
      </c>
      <c r="O608" s="41">
        <v>8243760</v>
      </c>
      <c r="P608" s="124" t="s">
        <v>891</v>
      </c>
    </row>
    <row r="609" spans="2:16" ht="43.2" x14ac:dyDescent="0.3">
      <c r="B609" s="115" t="s">
        <v>4408</v>
      </c>
      <c r="C609" s="109" t="s">
        <v>1920</v>
      </c>
      <c r="D609" s="116" t="s">
        <v>1921</v>
      </c>
      <c r="E609" s="115" t="s">
        <v>332</v>
      </c>
      <c r="F609" s="116" t="s">
        <v>1922</v>
      </c>
      <c r="G609" s="117">
        <v>36540000</v>
      </c>
      <c r="H609" s="118" t="s">
        <v>1923</v>
      </c>
      <c r="I609" s="119">
        <v>45684</v>
      </c>
      <c r="J609" s="119">
        <v>45838</v>
      </c>
      <c r="K609" s="43">
        <f>+L609/(G609+O609)</f>
        <v>0.75</v>
      </c>
      <c r="L609" s="41">
        <v>36540000</v>
      </c>
      <c r="M609" s="56">
        <v>12180000</v>
      </c>
      <c r="N609" s="120">
        <v>1</v>
      </c>
      <c r="O609" s="41">
        <v>12180000</v>
      </c>
      <c r="P609" s="124" t="s">
        <v>891</v>
      </c>
    </row>
    <row r="610" spans="2:16" ht="57.6" x14ac:dyDescent="0.3">
      <c r="B610" s="115" t="s">
        <v>4408</v>
      </c>
      <c r="C610" s="109" t="s">
        <v>1924</v>
      </c>
      <c r="D610" s="116" t="s">
        <v>1925</v>
      </c>
      <c r="E610" s="115" t="s">
        <v>332</v>
      </c>
      <c r="F610" s="116" t="s">
        <v>1926</v>
      </c>
      <c r="G610" s="117">
        <v>26318880</v>
      </c>
      <c r="H610" s="118" t="s">
        <v>1927</v>
      </c>
      <c r="I610" s="119">
        <v>45684</v>
      </c>
      <c r="J610" s="119">
        <v>45838</v>
      </c>
      <c r="K610" s="43">
        <f>+L610/(G610+O610)</f>
        <v>0.66666666666666663</v>
      </c>
      <c r="L610" s="41">
        <v>26318880</v>
      </c>
      <c r="M610" s="56">
        <v>13159440</v>
      </c>
      <c r="N610" s="120">
        <v>1</v>
      </c>
      <c r="O610" s="41">
        <v>13159440</v>
      </c>
      <c r="P610" s="124" t="s">
        <v>891</v>
      </c>
    </row>
    <row r="611" spans="2:16" ht="57.6" x14ac:dyDescent="0.3">
      <c r="B611" s="115" t="s">
        <v>4408</v>
      </c>
      <c r="C611" s="109" t="s">
        <v>1928</v>
      </c>
      <c r="D611" s="116" t="s">
        <v>1929</v>
      </c>
      <c r="E611" s="115" t="s">
        <v>332</v>
      </c>
      <c r="F611" s="116" t="s">
        <v>1930</v>
      </c>
      <c r="G611" s="117">
        <v>104400000</v>
      </c>
      <c r="H611" s="118" t="s">
        <v>1931</v>
      </c>
      <c r="I611" s="119">
        <v>45684</v>
      </c>
      <c r="J611" s="119">
        <v>46022</v>
      </c>
      <c r="K611" s="40">
        <f>+L611/(G611+O611)</f>
        <v>0.5</v>
      </c>
      <c r="L611" s="41">
        <v>52200000</v>
      </c>
      <c r="M611" s="56">
        <v>52200000</v>
      </c>
      <c r="N611" s="120" t="s">
        <v>454</v>
      </c>
      <c r="O611" s="41">
        <v>0</v>
      </c>
      <c r="P611" s="124" t="s">
        <v>891</v>
      </c>
    </row>
    <row r="612" spans="2:16" ht="86.4" x14ac:dyDescent="0.3">
      <c r="B612" s="115" t="s">
        <v>4408</v>
      </c>
      <c r="C612" s="109" t="s">
        <v>1933</v>
      </c>
      <c r="D612" s="116" t="s">
        <v>1934</v>
      </c>
      <c r="E612" s="115" t="s">
        <v>332</v>
      </c>
      <c r="F612" s="116" t="s">
        <v>1935</v>
      </c>
      <c r="G612" s="117">
        <v>120960000</v>
      </c>
      <c r="H612" s="118" t="s">
        <v>1936</v>
      </c>
      <c r="I612" s="119">
        <v>45684</v>
      </c>
      <c r="J612" s="119">
        <v>46022</v>
      </c>
      <c r="K612" s="40">
        <f>+L612/(G612+O612)</f>
        <v>0.5</v>
      </c>
      <c r="L612" s="41">
        <v>60480000</v>
      </c>
      <c r="M612" s="56">
        <v>60480000</v>
      </c>
      <c r="N612" s="120" t="s">
        <v>454</v>
      </c>
      <c r="O612" s="41">
        <v>0</v>
      </c>
      <c r="P612" s="124" t="s">
        <v>891</v>
      </c>
    </row>
    <row r="613" spans="2:16" ht="86.4" x14ac:dyDescent="0.3">
      <c r="B613" s="115" t="s">
        <v>4408</v>
      </c>
      <c r="C613" s="109" t="s">
        <v>1937</v>
      </c>
      <c r="D613" s="116" t="s">
        <v>1938</v>
      </c>
      <c r="E613" s="115" t="s">
        <v>332</v>
      </c>
      <c r="F613" s="116" t="s">
        <v>1939</v>
      </c>
      <c r="G613" s="117">
        <v>35280000</v>
      </c>
      <c r="H613" s="118" t="s">
        <v>1940</v>
      </c>
      <c r="I613" s="119">
        <v>45684</v>
      </c>
      <c r="J613" s="119">
        <v>45838</v>
      </c>
      <c r="K613" s="43">
        <f>+L613/(G613+O613)</f>
        <v>0.66666666666666663</v>
      </c>
      <c r="L613" s="41">
        <v>35280000</v>
      </c>
      <c r="M613" s="56">
        <v>17640000</v>
      </c>
      <c r="N613" s="120">
        <v>1</v>
      </c>
      <c r="O613" s="41">
        <v>17640000</v>
      </c>
      <c r="P613" s="124" t="s">
        <v>891</v>
      </c>
    </row>
    <row r="614" spans="2:16" ht="57.6" x14ac:dyDescent="0.3">
      <c r="B614" s="115" t="s">
        <v>4408</v>
      </c>
      <c r="C614" s="109" t="s">
        <v>1941</v>
      </c>
      <c r="D614" s="116" t="s">
        <v>1942</v>
      </c>
      <c r="E614" s="115" t="s">
        <v>332</v>
      </c>
      <c r="F614" s="116" t="s">
        <v>1943</v>
      </c>
      <c r="G614" s="117">
        <v>32104800</v>
      </c>
      <c r="H614" s="118" t="s">
        <v>1944</v>
      </c>
      <c r="I614" s="119">
        <v>45686</v>
      </c>
      <c r="J614" s="119">
        <v>45838</v>
      </c>
      <c r="K614" s="43">
        <f>+L614/(G614+O614)</f>
        <v>0.66666666666666663</v>
      </c>
      <c r="L614" s="41">
        <v>32104800</v>
      </c>
      <c r="M614" s="56">
        <v>16052400</v>
      </c>
      <c r="N614" s="120">
        <v>1</v>
      </c>
      <c r="O614" s="41">
        <v>16052400</v>
      </c>
      <c r="P614" s="124" t="s">
        <v>891</v>
      </c>
    </row>
    <row r="615" spans="2:16" ht="57.6" x14ac:dyDescent="0.3">
      <c r="B615" s="115" t="s">
        <v>4408</v>
      </c>
      <c r="C615" s="109" t="s">
        <v>1946</v>
      </c>
      <c r="D615" s="116" t="s">
        <v>1947</v>
      </c>
      <c r="E615" s="115" t="s">
        <v>332</v>
      </c>
      <c r="F615" s="116" t="s">
        <v>1948</v>
      </c>
      <c r="G615" s="117">
        <v>23186016</v>
      </c>
      <c r="H615" s="118" t="s">
        <v>1949</v>
      </c>
      <c r="I615" s="119">
        <v>45686</v>
      </c>
      <c r="J615" s="119">
        <v>45838</v>
      </c>
      <c r="K615" s="43">
        <f>+L615/(G615+O615)</f>
        <v>0.66666666666666663</v>
      </c>
      <c r="L615" s="41">
        <v>23186016</v>
      </c>
      <c r="M615" s="56">
        <v>11593008</v>
      </c>
      <c r="N615" s="120">
        <v>1</v>
      </c>
      <c r="O615" s="41">
        <v>11593008</v>
      </c>
      <c r="P615" s="124" t="s">
        <v>891</v>
      </c>
    </row>
    <row r="616" spans="2:16" ht="72" x14ac:dyDescent="0.3">
      <c r="B616" s="115" t="s">
        <v>4408</v>
      </c>
      <c r="C616" s="109" t="s">
        <v>1950</v>
      </c>
      <c r="D616" s="116" t="s">
        <v>1951</v>
      </c>
      <c r="E616" s="115" t="s">
        <v>332</v>
      </c>
      <c r="F616" s="116" t="s">
        <v>1952</v>
      </c>
      <c r="G616" s="117">
        <v>30011520</v>
      </c>
      <c r="H616" s="118" t="s">
        <v>1953</v>
      </c>
      <c r="I616" s="119">
        <v>45686</v>
      </c>
      <c r="J616" s="119">
        <v>45838</v>
      </c>
      <c r="K616" s="40">
        <f>+L616/(G616+O616)</f>
        <v>1</v>
      </c>
      <c r="L616" s="41">
        <v>30011520</v>
      </c>
      <c r="M616" s="56">
        <v>0</v>
      </c>
      <c r="N616" s="120" t="s">
        <v>454</v>
      </c>
      <c r="O616" s="41">
        <v>0</v>
      </c>
      <c r="P616" s="124" t="s">
        <v>891</v>
      </c>
    </row>
    <row r="617" spans="2:16" ht="57.6" x14ac:dyDescent="0.3">
      <c r="B617" s="115" t="s">
        <v>4408</v>
      </c>
      <c r="C617" s="109" t="s">
        <v>1954</v>
      </c>
      <c r="D617" s="116" t="s">
        <v>1955</v>
      </c>
      <c r="E617" s="115" t="s">
        <v>332</v>
      </c>
      <c r="F617" s="116" t="s">
        <v>1956</v>
      </c>
      <c r="G617" s="117">
        <v>137148000</v>
      </c>
      <c r="H617" s="118" t="s">
        <v>1957</v>
      </c>
      <c r="I617" s="119">
        <v>45686</v>
      </c>
      <c r="J617" s="119">
        <v>46022</v>
      </c>
      <c r="K617" s="40">
        <f>+L617/(G617+O617)</f>
        <v>0.5</v>
      </c>
      <c r="L617" s="41">
        <v>68574000</v>
      </c>
      <c r="M617" s="56">
        <v>68574000</v>
      </c>
      <c r="N617" s="120" t="s">
        <v>454</v>
      </c>
      <c r="O617" s="41">
        <v>0</v>
      </c>
      <c r="P617" s="124" t="s">
        <v>891</v>
      </c>
    </row>
    <row r="618" spans="2:16" ht="57.6" x14ac:dyDescent="0.3">
      <c r="B618" s="115" t="s">
        <v>4408</v>
      </c>
      <c r="C618" s="109" t="s">
        <v>1959</v>
      </c>
      <c r="D618" s="116" t="s">
        <v>1960</v>
      </c>
      <c r="E618" s="115" t="s">
        <v>332</v>
      </c>
      <c r="F618" s="116" t="s">
        <v>1961</v>
      </c>
      <c r="G618" s="117">
        <v>27000000</v>
      </c>
      <c r="H618" s="118" t="s">
        <v>1962</v>
      </c>
      <c r="I618" s="119">
        <v>45686</v>
      </c>
      <c r="J618" s="119">
        <v>45838</v>
      </c>
      <c r="K618" s="43">
        <f>+L618/(G618+O618)</f>
        <v>0.75</v>
      </c>
      <c r="L618" s="41">
        <v>27000000</v>
      </c>
      <c r="M618" s="56">
        <v>9000000</v>
      </c>
      <c r="N618" s="120">
        <v>1</v>
      </c>
      <c r="O618" s="41">
        <v>9000000</v>
      </c>
      <c r="P618" s="124" t="s">
        <v>891</v>
      </c>
    </row>
    <row r="619" spans="2:16" ht="115.2" x14ac:dyDescent="0.3">
      <c r="B619" s="115" t="s">
        <v>4408</v>
      </c>
      <c r="C619" s="109" t="s">
        <v>1963</v>
      </c>
      <c r="D619" s="116" t="s">
        <v>1964</v>
      </c>
      <c r="E619" s="115" t="s">
        <v>332</v>
      </c>
      <c r="F619" s="116" t="s">
        <v>1965</v>
      </c>
      <c r="G619" s="117">
        <v>24260400</v>
      </c>
      <c r="H619" s="118" t="s">
        <v>1966</v>
      </c>
      <c r="I619" s="119">
        <v>45686</v>
      </c>
      <c r="J619" s="119">
        <v>45838</v>
      </c>
      <c r="K619" s="43">
        <f>+L619/(G619+O619)</f>
        <v>0.75</v>
      </c>
      <c r="L619" s="41">
        <v>24260400</v>
      </c>
      <c r="M619" s="56">
        <v>8086800</v>
      </c>
      <c r="N619" s="120">
        <v>1</v>
      </c>
      <c r="O619" s="41">
        <v>8086800</v>
      </c>
      <c r="P619" s="124" t="s">
        <v>891</v>
      </c>
    </row>
    <row r="620" spans="2:16" ht="115.2" x14ac:dyDescent="0.3">
      <c r="B620" s="115" t="s">
        <v>4408</v>
      </c>
      <c r="C620" s="109" t="s">
        <v>1967</v>
      </c>
      <c r="D620" s="116" t="s">
        <v>1968</v>
      </c>
      <c r="E620" s="115" t="s">
        <v>332</v>
      </c>
      <c r="F620" s="116" t="s">
        <v>1969</v>
      </c>
      <c r="G620" s="117">
        <v>24260400</v>
      </c>
      <c r="H620" s="118" t="s">
        <v>1970</v>
      </c>
      <c r="I620" s="119">
        <v>45686</v>
      </c>
      <c r="J620" s="119">
        <v>45838</v>
      </c>
      <c r="K620" s="43">
        <f>+L620/(G620+O620)</f>
        <v>0.75</v>
      </c>
      <c r="L620" s="41">
        <v>24260400</v>
      </c>
      <c r="M620" s="56">
        <v>8086800</v>
      </c>
      <c r="N620" s="120">
        <v>1</v>
      </c>
      <c r="O620" s="41">
        <v>8086800</v>
      </c>
      <c r="P620" s="124" t="s">
        <v>891</v>
      </c>
    </row>
    <row r="621" spans="2:16" ht="100.8" x14ac:dyDescent="0.3">
      <c r="B621" s="115" t="s">
        <v>4408</v>
      </c>
      <c r="C621" s="109" t="s">
        <v>1971</v>
      </c>
      <c r="D621" s="116" t="s">
        <v>1972</v>
      </c>
      <c r="E621" s="115" t="s">
        <v>332</v>
      </c>
      <c r="F621" s="116" t="s">
        <v>1973</v>
      </c>
      <c r="G621" s="117">
        <v>37800000</v>
      </c>
      <c r="H621" s="118" t="s">
        <v>1974</v>
      </c>
      <c r="I621" s="119">
        <v>45686</v>
      </c>
      <c r="J621" s="119">
        <v>45838</v>
      </c>
      <c r="K621" s="43">
        <f>+L621/(G621+O621)</f>
        <v>0.66666666666666663</v>
      </c>
      <c r="L621" s="41">
        <v>37800000</v>
      </c>
      <c r="M621" s="56">
        <v>18900000</v>
      </c>
      <c r="N621" s="120">
        <v>1</v>
      </c>
      <c r="O621" s="41">
        <v>18900000</v>
      </c>
      <c r="P621" s="124" t="s">
        <v>891</v>
      </c>
    </row>
    <row r="622" spans="2:16" ht="100.8" x14ac:dyDescent="0.3">
      <c r="B622" s="115" t="s">
        <v>4408</v>
      </c>
      <c r="C622" s="109" t="s">
        <v>1975</v>
      </c>
      <c r="D622" s="116" t="s">
        <v>1976</v>
      </c>
      <c r="E622" s="115" t="s">
        <v>332</v>
      </c>
      <c r="F622" s="116" t="s">
        <v>1977</v>
      </c>
      <c r="G622" s="117">
        <v>55017270</v>
      </c>
      <c r="H622" s="118" t="s">
        <v>1978</v>
      </c>
      <c r="I622" s="119">
        <v>45686</v>
      </c>
      <c r="J622" s="119">
        <v>45838</v>
      </c>
      <c r="K622" s="43">
        <f>+L622/(G622+O622)</f>
        <v>0.75</v>
      </c>
      <c r="L622" s="41">
        <v>55017270</v>
      </c>
      <c r="M622" s="56">
        <v>18339090</v>
      </c>
      <c r="N622" s="120">
        <v>1</v>
      </c>
      <c r="O622" s="41">
        <v>18339090</v>
      </c>
      <c r="P622" s="124" t="s">
        <v>891</v>
      </c>
    </row>
    <row r="623" spans="2:16" ht="100.8" x14ac:dyDescent="0.3">
      <c r="B623" s="115" t="s">
        <v>4408</v>
      </c>
      <c r="C623" s="109" t="s">
        <v>1979</v>
      </c>
      <c r="D623" s="116" t="s">
        <v>1980</v>
      </c>
      <c r="E623" s="115" t="s">
        <v>332</v>
      </c>
      <c r="F623" s="116" t="s">
        <v>1981</v>
      </c>
      <c r="G623" s="117">
        <v>24260400</v>
      </c>
      <c r="H623" s="118" t="s">
        <v>1982</v>
      </c>
      <c r="I623" s="119">
        <v>45686</v>
      </c>
      <c r="J623" s="119">
        <v>45838</v>
      </c>
      <c r="K623" s="40">
        <f>+L623/(G623+O623)</f>
        <v>1</v>
      </c>
      <c r="L623" s="41">
        <v>24260400</v>
      </c>
      <c r="M623" s="56">
        <v>0</v>
      </c>
      <c r="N623" s="120" t="s">
        <v>454</v>
      </c>
      <c r="O623" s="41">
        <v>0</v>
      </c>
      <c r="P623" s="124" t="s">
        <v>891</v>
      </c>
    </row>
    <row r="624" spans="2:16" ht="100.8" x14ac:dyDescent="0.3">
      <c r="B624" s="115" t="s">
        <v>4408</v>
      </c>
      <c r="C624" s="109" t="s">
        <v>1983</v>
      </c>
      <c r="D624" s="116" t="s">
        <v>1984</v>
      </c>
      <c r="E624" s="115" t="s">
        <v>332</v>
      </c>
      <c r="F624" s="116" t="s">
        <v>1985</v>
      </c>
      <c r="G624" s="117">
        <v>26318880</v>
      </c>
      <c r="H624" s="118" t="s">
        <v>1986</v>
      </c>
      <c r="I624" s="119">
        <v>45686</v>
      </c>
      <c r="J624" s="119">
        <v>45838</v>
      </c>
      <c r="K624" s="43">
        <f>+L624/(G624+O624)</f>
        <v>0.75</v>
      </c>
      <c r="L624" s="41">
        <v>26318880</v>
      </c>
      <c r="M624" s="56">
        <v>8772960</v>
      </c>
      <c r="N624" s="120">
        <v>1</v>
      </c>
      <c r="O624" s="41">
        <v>8772960</v>
      </c>
      <c r="P624" s="124" t="s">
        <v>891</v>
      </c>
    </row>
    <row r="625" spans="2:16" ht="57.6" x14ac:dyDescent="0.3">
      <c r="B625" s="115" t="s">
        <v>4408</v>
      </c>
      <c r="C625" s="109" t="s">
        <v>1987</v>
      </c>
      <c r="D625" s="116" t="s">
        <v>1988</v>
      </c>
      <c r="E625" s="115" t="s">
        <v>332</v>
      </c>
      <c r="F625" s="116" t="s">
        <v>1989</v>
      </c>
      <c r="G625" s="117">
        <v>24260400</v>
      </c>
      <c r="H625" s="118" t="s">
        <v>1990</v>
      </c>
      <c r="I625" s="119">
        <v>45686</v>
      </c>
      <c r="J625" s="119">
        <v>45838</v>
      </c>
      <c r="K625" s="43">
        <f>+L625/(G625+O625)</f>
        <v>0.75</v>
      </c>
      <c r="L625" s="41">
        <v>24260400</v>
      </c>
      <c r="M625" s="56">
        <v>8086800</v>
      </c>
      <c r="N625" s="120">
        <v>1</v>
      </c>
      <c r="O625" s="41">
        <v>8086800</v>
      </c>
      <c r="P625" s="124" t="s">
        <v>891</v>
      </c>
    </row>
    <row r="626" spans="2:16" ht="86.4" x14ac:dyDescent="0.3">
      <c r="B626" s="115" t="s">
        <v>4408</v>
      </c>
      <c r="C626" s="109" t="s">
        <v>1991</v>
      </c>
      <c r="D626" s="116" t="s">
        <v>1992</v>
      </c>
      <c r="E626" s="115" t="s">
        <v>332</v>
      </c>
      <c r="F626" s="116" t="s">
        <v>1993</v>
      </c>
      <c r="G626" s="117">
        <v>34650000</v>
      </c>
      <c r="H626" s="118" t="s">
        <v>1994</v>
      </c>
      <c r="I626" s="119">
        <v>45686</v>
      </c>
      <c r="J626" s="119">
        <v>45838</v>
      </c>
      <c r="K626" s="43">
        <f>+L626/(G626+O626)</f>
        <v>0.66666666666666663</v>
      </c>
      <c r="L626" s="41">
        <v>34650000</v>
      </c>
      <c r="M626" s="56">
        <v>17325000</v>
      </c>
      <c r="N626" s="120">
        <v>1</v>
      </c>
      <c r="O626" s="41">
        <v>17325000</v>
      </c>
      <c r="P626" s="124" t="s">
        <v>891</v>
      </c>
    </row>
    <row r="627" spans="2:16" ht="86.4" x14ac:dyDescent="0.3">
      <c r="B627" s="115" t="s">
        <v>4408</v>
      </c>
      <c r="C627" s="109" t="s">
        <v>1995</v>
      </c>
      <c r="D627" s="116" t="s">
        <v>1996</v>
      </c>
      <c r="E627" s="115" t="s">
        <v>332</v>
      </c>
      <c r="F627" s="116" t="s">
        <v>1997</v>
      </c>
      <c r="G627" s="117">
        <v>30000000</v>
      </c>
      <c r="H627" s="118" t="s">
        <v>1998</v>
      </c>
      <c r="I627" s="119">
        <v>45687</v>
      </c>
      <c r="J627" s="119">
        <v>45838</v>
      </c>
      <c r="K627" s="43">
        <f>+L627/(G627+O627)</f>
        <v>0.66666666666666663</v>
      </c>
      <c r="L627" s="41">
        <v>30000000</v>
      </c>
      <c r="M627" s="56">
        <v>15000000</v>
      </c>
      <c r="N627" s="120">
        <v>1</v>
      </c>
      <c r="O627" s="41">
        <v>15000000</v>
      </c>
      <c r="P627" s="124" t="s">
        <v>891</v>
      </c>
    </row>
    <row r="628" spans="2:16" ht="57.6" x14ac:dyDescent="0.3">
      <c r="B628" s="115" t="s">
        <v>4408</v>
      </c>
      <c r="C628" s="109" t="s">
        <v>1999</v>
      </c>
      <c r="D628" s="116" t="s">
        <v>2000</v>
      </c>
      <c r="E628" s="115" t="s">
        <v>332</v>
      </c>
      <c r="F628" s="116" t="s">
        <v>2001</v>
      </c>
      <c r="G628" s="117">
        <v>104400000</v>
      </c>
      <c r="H628" s="118" t="s">
        <v>2002</v>
      </c>
      <c r="I628" s="119">
        <v>45686</v>
      </c>
      <c r="J628" s="119">
        <v>46022</v>
      </c>
      <c r="K628" s="40">
        <f>+L628/(G628+O628)</f>
        <v>0.5</v>
      </c>
      <c r="L628" s="41">
        <v>52200000</v>
      </c>
      <c r="M628" s="56">
        <v>52200000</v>
      </c>
      <c r="N628" s="120" t="s">
        <v>454</v>
      </c>
      <c r="O628" s="41">
        <v>0</v>
      </c>
      <c r="P628" s="124" t="s">
        <v>891</v>
      </c>
    </row>
    <row r="629" spans="2:16" ht="86.4" x14ac:dyDescent="0.3">
      <c r="B629" s="115" t="s">
        <v>4408</v>
      </c>
      <c r="C629" s="109" t="s">
        <v>2003</v>
      </c>
      <c r="D629" s="116" t="s">
        <v>2004</v>
      </c>
      <c r="E629" s="115" t="s">
        <v>332</v>
      </c>
      <c r="F629" s="116" t="s">
        <v>2005</v>
      </c>
      <c r="G629" s="117">
        <v>42588000</v>
      </c>
      <c r="H629" s="118" t="s">
        <v>2006</v>
      </c>
      <c r="I629" s="119">
        <v>45687</v>
      </c>
      <c r="J629" s="119">
        <v>45838</v>
      </c>
      <c r="K629" s="43">
        <f>+L629/(G629+O629)</f>
        <v>0.66666666666666663</v>
      </c>
      <c r="L629" s="41">
        <v>42588000</v>
      </c>
      <c r="M629" s="56">
        <v>21294000</v>
      </c>
      <c r="N629" s="120">
        <v>1</v>
      </c>
      <c r="O629" s="41">
        <v>21294000</v>
      </c>
      <c r="P629" s="124" t="s">
        <v>891</v>
      </c>
    </row>
    <row r="630" spans="2:16" ht="43.2" x14ac:dyDescent="0.3">
      <c r="B630" s="115" t="s">
        <v>4408</v>
      </c>
      <c r="C630" s="109" t="s">
        <v>2007</v>
      </c>
      <c r="D630" s="116" t="s">
        <v>2008</v>
      </c>
      <c r="E630" s="115" t="s">
        <v>332</v>
      </c>
      <c r="F630" s="116" t="s">
        <v>2009</v>
      </c>
      <c r="G630" s="117">
        <v>10504032</v>
      </c>
      <c r="H630" s="118" t="s">
        <v>2010</v>
      </c>
      <c r="I630" s="119">
        <v>45687</v>
      </c>
      <c r="J630" s="119">
        <v>45716</v>
      </c>
      <c r="K630" s="43">
        <f>+L630/(G630+O630)</f>
        <v>1</v>
      </c>
      <c r="L630" s="41">
        <v>15756048</v>
      </c>
      <c r="M630" s="56">
        <v>0</v>
      </c>
      <c r="N630" s="120">
        <v>1</v>
      </c>
      <c r="O630" s="41">
        <v>5252016</v>
      </c>
      <c r="P630" s="124" t="s">
        <v>891</v>
      </c>
    </row>
    <row r="631" spans="2:16" ht="43.2" x14ac:dyDescent="0.3">
      <c r="B631" s="115" t="s">
        <v>4408</v>
      </c>
      <c r="C631" s="109" t="s">
        <v>1975</v>
      </c>
      <c r="D631" s="116" t="s">
        <v>2011</v>
      </c>
      <c r="E631" s="115" t="s">
        <v>332</v>
      </c>
      <c r="F631" s="116" t="s">
        <v>2012</v>
      </c>
      <c r="G631" s="117">
        <v>36540000</v>
      </c>
      <c r="H631" s="118" t="s">
        <v>2013</v>
      </c>
      <c r="I631" s="119">
        <v>45688</v>
      </c>
      <c r="J631" s="119">
        <v>45838</v>
      </c>
      <c r="K631" s="40">
        <f>+L631/(G631+O631)</f>
        <v>1</v>
      </c>
      <c r="L631" s="41">
        <v>36540000</v>
      </c>
      <c r="M631" s="56">
        <v>0</v>
      </c>
      <c r="N631" s="120" t="s">
        <v>454</v>
      </c>
      <c r="O631" s="41">
        <v>0</v>
      </c>
      <c r="P631" s="124" t="s">
        <v>891</v>
      </c>
    </row>
    <row r="632" spans="2:16" ht="72" x14ac:dyDescent="0.3">
      <c r="B632" s="115" t="s">
        <v>4408</v>
      </c>
      <c r="C632" s="109" t="s">
        <v>2014</v>
      </c>
      <c r="D632" s="116" t="s">
        <v>2015</v>
      </c>
      <c r="E632" s="115" t="s">
        <v>332</v>
      </c>
      <c r="F632" s="116" t="s">
        <v>2016</v>
      </c>
      <c r="G632" s="117">
        <v>42336000</v>
      </c>
      <c r="H632" s="118" t="s">
        <v>2017</v>
      </c>
      <c r="I632" s="119">
        <v>45688</v>
      </c>
      <c r="J632" s="119">
        <v>45838</v>
      </c>
      <c r="K632" s="43">
        <f>+L632/(G632+O632)</f>
        <v>0.75</v>
      </c>
      <c r="L632" s="41">
        <v>42336000</v>
      </c>
      <c r="M632" s="56">
        <v>14112000</v>
      </c>
      <c r="N632" s="120">
        <v>1</v>
      </c>
      <c r="O632" s="41">
        <v>14112000</v>
      </c>
      <c r="P632" s="124" t="s">
        <v>891</v>
      </c>
    </row>
    <row r="633" spans="2:16" ht="86.4" x14ac:dyDescent="0.3">
      <c r="B633" s="115" t="s">
        <v>4408</v>
      </c>
      <c r="C633" s="109" t="s">
        <v>2018</v>
      </c>
      <c r="D633" s="116" t="s">
        <v>2019</v>
      </c>
      <c r="E633" s="115" t="s">
        <v>332</v>
      </c>
      <c r="F633" s="116" t="s">
        <v>2020</v>
      </c>
      <c r="G633" s="117">
        <v>51534000</v>
      </c>
      <c r="H633" s="118" t="s">
        <v>2021</v>
      </c>
      <c r="I633" s="119">
        <v>45688</v>
      </c>
      <c r="J633" s="119">
        <v>45838</v>
      </c>
      <c r="K633" s="43">
        <f>+L633/(G633+O633)</f>
        <v>0.75</v>
      </c>
      <c r="L633" s="41">
        <v>51534000</v>
      </c>
      <c r="M633" s="56">
        <v>17178000</v>
      </c>
      <c r="N633" s="120">
        <v>1</v>
      </c>
      <c r="O633" s="41">
        <v>17178000</v>
      </c>
      <c r="P633" s="124" t="s">
        <v>891</v>
      </c>
    </row>
    <row r="634" spans="2:16" ht="115.2" x14ac:dyDescent="0.3">
      <c r="B634" s="115" t="s">
        <v>4408</v>
      </c>
      <c r="C634" s="109" t="s">
        <v>2022</v>
      </c>
      <c r="D634" s="116" t="s">
        <v>2023</v>
      </c>
      <c r="E634" s="115" t="s">
        <v>332</v>
      </c>
      <c r="F634" s="116" t="s">
        <v>2024</v>
      </c>
      <c r="G634" s="117">
        <v>42336000</v>
      </c>
      <c r="H634" s="118" t="s">
        <v>2025</v>
      </c>
      <c r="I634" s="119">
        <v>45688</v>
      </c>
      <c r="J634" s="119">
        <v>45838</v>
      </c>
      <c r="K634" s="43">
        <f>+L634/(G634+O634)</f>
        <v>0.75</v>
      </c>
      <c r="L634" s="41">
        <v>42336000</v>
      </c>
      <c r="M634" s="56">
        <v>14112000</v>
      </c>
      <c r="N634" s="120">
        <v>1</v>
      </c>
      <c r="O634" s="41">
        <v>14112000</v>
      </c>
      <c r="P634" s="124" t="s">
        <v>891</v>
      </c>
    </row>
    <row r="635" spans="2:16" ht="86.4" x14ac:dyDescent="0.3">
      <c r="B635" s="115" t="s">
        <v>4408</v>
      </c>
      <c r="C635" s="109" t="s">
        <v>2026</v>
      </c>
      <c r="D635" s="116" t="s">
        <v>2027</v>
      </c>
      <c r="E635" s="115" t="s">
        <v>332</v>
      </c>
      <c r="F635" s="116" t="s">
        <v>2028</v>
      </c>
      <c r="G635" s="117">
        <v>50967000</v>
      </c>
      <c r="H635" s="118" t="s">
        <v>2029</v>
      </c>
      <c r="I635" s="119">
        <v>45688</v>
      </c>
      <c r="J635" s="119">
        <v>45838</v>
      </c>
      <c r="K635" s="43">
        <f>+L635/(G635+O635)</f>
        <v>0.66666666666666663</v>
      </c>
      <c r="L635" s="41">
        <v>50967000</v>
      </c>
      <c r="M635" s="56">
        <v>25483500</v>
      </c>
      <c r="N635" s="120">
        <v>1</v>
      </c>
      <c r="O635" s="41">
        <v>25483500</v>
      </c>
      <c r="P635" s="124" t="s">
        <v>891</v>
      </c>
    </row>
    <row r="636" spans="2:16" ht="57.6" x14ac:dyDescent="0.3">
      <c r="B636" s="115" t="s">
        <v>4408</v>
      </c>
      <c r="C636" s="109" t="s">
        <v>2030</v>
      </c>
      <c r="D636" s="116" t="s">
        <v>2031</v>
      </c>
      <c r="E636" s="115" t="s">
        <v>332</v>
      </c>
      <c r="F636" s="116" t="s">
        <v>2032</v>
      </c>
      <c r="G636" s="117">
        <v>51534000</v>
      </c>
      <c r="H636" s="118" t="s">
        <v>2033</v>
      </c>
      <c r="I636" s="119">
        <v>45688</v>
      </c>
      <c r="J636" s="119">
        <v>45838</v>
      </c>
      <c r="K636" s="43">
        <f>+L636/(G636+O636)</f>
        <v>0.75</v>
      </c>
      <c r="L636" s="41">
        <v>51534000</v>
      </c>
      <c r="M636" s="56">
        <v>17178000</v>
      </c>
      <c r="N636" s="120">
        <v>1</v>
      </c>
      <c r="O636" s="41">
        <v>17178000</v>
      </c>
      <c r="P636" s="124" t="s">
        <v>891</v>
      </c>
    </row>
    <row r="637" spans="2:16" ht="86.4" x14ac:dyDescent="0.3">
      <c r="B637" s="115" t="s">
        <v>4408</v>
      </c>
      <c r="C637" s="109" t="s">
        <v>2034</v>
      </c>
      <c r="D637" s="116" t="s">
        <v>2035</v>
      </c>
      <c r="E637" s="115" t="s">
        <v>332</v>
      </c>
      <c r="F637" s="116" t="s">
        <v>2036</v>
      </c>
      <c r="G637" s="117">
        <v>23423400</v>
      </c>
      <c r="H637" s="118" t="s">
        <v>2037</v>
      </c>
      <c r="I637" s="119">
        <v>45688</v>
      </c>
      <c r="J637" s="119">
        <v>45747</v>
      </c>
      <c r="K637" s="43">
        <f>+L637/(G637+O637)</f>
        <v>0.66666666666666663</v>
      </c>
      <c r="L637" s="41">
        <v>46846800</v>
      </c>
      <c r="M637" s="56">
        <v>23423400</v>
      </c>
      <c r="N637" s="121">
        <v>2</v>
      </c>
      <c r="O637" s="41">
        <v>46846800</v>
      </c>
      <c r="P637" s="124" t="s">
        <v>891</v>
      </c>
    </row>
    <row r="638" spans="2:16" ht="86.4" x14ac:dyDescent="0.3">
      <c r="B638" s="115" t="s">
        <v>4408</v>
      </c>
      <c r="C638" s="109" t="s">
        <v>2038</v>
      </c>
      <c r="D638" s="116" t="s">
        <v>2039</v>
      </c>
      <c r="E638" s="115" t="s">
        <v>332</v>
      </c>
      <c r="F638" s="116" t="s">
        <v>2040</v>
      </c>
      <c r="G638" s="117">
        <v>42336000</v>
      </c>
      <c r="H638" s="118" t="s">
        <v>2041</v>
      </c>
      <c r="I638" s="119">
        <v>45688</v>
      </c>
      <c r="J638" s="119">
        <v>45838</v>
      </c>
      <c r="K638" s="43">
        <f>+L638/(G638+O638)</f>
        <v>0.75</v>
      </c>
      <c r="L638" s="41">
        <v>42336000</v>
      </c>
      <c r="M638" s="56">
        <v>14112000</v>
      </c>
      <c r="N638" s="120">
        <v>1</v>
      </c>
      <c r="O638" s="41">
        <v>14112000</v>
      </c>
      <c r="P638" s="124" t="s">
        <v>891</v>
      </c>
    </row>
    <row r="639" spans="2:16" ht="86.4" x14ac:dyDescent="0.3">
      <c r="B639" s="115" t="s">
        <v>4408</v>
      </c>
      <c r="C639" s="109" t="s">
        <v>2018</v>
      </c>
      <c r="D639" s="116" t="s">
        <v>2042</v>
      </c>
      <c r="E639" s="115" t="s">
        <v>332</v>
      </c>
      <c r="F639" s="116" t="s">
        <v>2043</v>
      </c>
      <c r="G639" s="117">
        <v>51534000</v>
      </c>
      <c r="H639" s="118" t="s">
        <v>2044</v>
      </c>
      <c r="I639" s="119">
        <v>45688</v>
      </c>
      <c r="J639" s="119">
        <v>45838</v>
      </c>
      <c r="K639" s="43">
        <f>+L639/(G639+O639)</f>
        <v>0.75</v>
      </c>
      <c r="L639" s="41">
        <v>51534000</v>
      </c>
      <c r="M639" s="56">
        <v>17178000</v>
      </c>
      <c r="N639" s="120">
        <v>1</v>
      </c>
      <c r="O639" s="41">
        <v>17178000</v>
      </c>
      <c r="P639" s="124" t="s">
        <v>891</v>
      </c>
    </row>
    <row r="640" spans="2:16" ht="72" x14ac:dyDescent="0.3">
      <c r="B640" s="115" t="s">
        <v>4408</v>
      </c>
      <c r="C640" s="109" t="s">
        <v>1975</v>
      </c>
      <c r="D640" s="116" t="s">
        <v>2045</v>
      </c>
      <c r="E640" s="115" t="s">
        <v>332</v>
      </c>
      <c r="F640" s="116" t="s">
        <v>2046</v>
      </c>
      <c r="G640" s="117">
        <v>51534000</v>
      </c>
      <c r="H640" s="118" t="s">
        <v>2047</v>
      </c>
      <c r="I640" s="119">
        <v>45688</v>
      </c>
      <c r="J640" s="119">
        <v>45838</v>
      </c>
      <c r="K640" s="43">
        <f>+L640/(G640+O640)</f>
        <v>0.66666666666666663</v>
      </c>
      <c r="L640" s="41">
        <v>51534000</v>
      </c>
      <c r="M640" s="56">
        <v>25767000</v>
      </c>
      <c r="N640" s="120">
        <v>1</v>
      </c>
      <c r="O640" s="41">
        <v>25767000</v>
      </c>
      <c r="P640" s="124" t="s">
        <v>891</v>
      </c>
    </row>
    <row r="641" spans="2:16" ht="43.2" x14ac:dyDescent="0.3">
      <c r="B641" s="115" t="s">
        <v>4408</v>
      </c>
      <c r="C641" s="109" t="s">
        <v>2048</v>
      </c>
      <c r="D641" s="116" t="s">
        <v>2049</v>
      </c>
      <c r="E641" s="115" t="s">
        <v>332</v>
      </c>
      <c r="F641" s="116" t="s">
        <v>2050</v>
      </c>
      <c r="G641" s="117">
        <v>24260400</v>
      </c>
      <c r="H641" s="118" t="s">
        <v>2051</v>
      </c>
      <c r="I641" s="119">
        <v>45688</v>
      </c>
      <c r="J641" s="119">
        <v>45838</v>
      </c>
      <c r="K641" s="43">
        <f>+L641/(G641+O641)</f>
        <v>0.66666666666666663</v>
      </c>
      <c r="L641" s="41">
        <v>24260400</v>
      </c>
      <c r="M641" s="56">
        <v>12130200</v>
      </c>
      <c r="N641" s="120">
        <v>1</v>
      </c>
      <c r="O641" s="41">
        <v>12130200</v>
      </c>
      <c r="P641" s="124" t="s">
        <v>891</v>
      </c>
    </row>
    <row r="642" spans="2:16" ht="57.6" x14ac:dyDescent="0.3">
      <c r="B642" s="115" t="s">
        <v>4408</v>
      </c>
      <c r="C642" s="109" t="s">
        <v>2052</v>
      </c>
      <c r="D642" s="116" t="s">
        <v>2053</v>
      </c>
      <c r="E642" s="115" t="s">
        <v>332</v>
      </c>
      <c r="F642" s="116" t="s">
        <v>2054</v>
      </c>
      <c r="G642" s="117">
        <v>31500000</v>
      </c>
      <c r="H642" s="118" t="s">
        <v>2055</v>
      </c>
      <c r="I642" s="119">
        <v>45688</v>
      </c>
      <c r="J642" s="119">
        <v>45838</v>
      </c>
      <c r="K642" s="43">
        <f>+L642/(G642+O642)</f>
        <v>0.66666666666666663</v>
      </c>
      <c r="L642" s="41">
        <v>31500000</v>
      </c>
      <c r="M642" s="56">
        <v>15750000</v>
      </c>
      <c r="N642" s="120">
        <v>1</v>
      </c>
      <c r="O642" s="41">
        <v>15750000</v>
      </c>
      <c r="P642" s="124" t="s">
        <v>891</v>
      </c>
    </row>
    <row r="643" spans="2:16" ht="43.2" x14ac:dyDescent="0.3">
      <c r="B643" s="115" t="s">
        <v>4408</v>
      </c>
      <c r="C643" s="109" t="s">
        <v>2056</v>
      </c>
      <c r="D643" s="116" t="s">
        <v>2057</v>
      </c>
      <c r="E643" s="115" t="s">
        <v>332</v>
      </c>
      <c r="F643" s="116" t="s">
        <v>2058</v>
      </c>
      <c r="G643" s="117">
        <v>189000000</v>
      </c>
      <c r="H643" s="118" t="s">
        <v>2059</v>
      </c>
      <c r="I643" s="119">
        <v>45688</v>
      </c>
      <c r="J643" s="119">
        <v>46022</v>
      </c>
      <c r="K643" s="43">
        <f>+L643/(G643+O643)</f>
        <v>0.54545454545454541</v>
      </c>
      <c r="L643" s="41">
        <v>94500000</v>
      </c>
      <c r="M643" s="56">
        <v>78750000</v>
      </c>
      <c r="N643" s="121">
        <v>1</v>
      </c>
      <c r="O643" s="41">
        <v>-15750000</v>
      </c>
      <c r="P643" s="124" t="s">
        <v>891</v>
      </c>
    </row>
    <row r="644" spans="2:16" ht="43.2" x14ac:dyDescent="0.3">
      <c r="B644" s="115" t="s">
        <v>4408</v>
      </c>
      <c r="C644" s="109" t="s">
        <v>1975</v>
      </c>
      <c r="D644" s="116" t="s">
        <v>2060</v>
      </c>
      <c r="E644" s="115" t="s">
        <v>332</v>
      </c>
      <c r="F644" s="116" t="s">
        <v>2061</v>
      </c>
      <c r="G644" s="117">
        <v>40200000</v>
      </c>
      <c r="H644" s="118" t="s">
        <v>2062</v>
      </c>
      <c r="I644" s="119">
        <v>45688</v>
      </c>
      <c r="J644" s="119">
        <v>45838</v>
      </c>
      <c r="K644" s="43">
        <f>+L644/(G644+O644)</f>
        <v>0.75</v>
      </c>
      <c r="L644" s="41">
        <v>40200000</v>
      </c>
      <c r="M644" s="56">
        <v>13400000</v>
      </c>
      <c r="N644" s="120">
        <v>1</v>
      </c>
      <c r="O644" s="41">
        <v>13400000</v>
      </c>
      <c r="P644" s="124" t="s">
        <v>891</v>
      </c>
    </row>
    <row r="645" spans="2:16" ht="72" x14ac:dyDescent="0.3">
      <c r="B645" s="115" t="s">
        <v>4408</v>
      </c>
      <c r="C645" s="109" t="s">
        <v>2063</v>
      </c>
      <c r="D645" s="116" t="s">
        <v>2064</v>
      </c>
      <c r="E645" s="115" t="s">
        <v>332</v>
      </c>
      <c r="F645" s="116" t="s">
        <v>2065</v>
      </c>
      <c r="G645" s="117">
        <v>36000000</v>
      </c>
      <c r="H645" s="118" t="s">
        <v>2066</v>
      </c>
      <c r="I645" s="119">
        <v>45688</v>
      </c>
      <c r="J645" s="119">
        <v>45838</v>
      </c>
      <c r="K645" s="43">
        <f>+L645/(G645+O645)</f>
        <v>0.66666666666666663</v>
      </c>
      <c r="L645" s="41">
        <v>36000000</v>
      </c>
      <c r="M645" s="56">
        <v>18000000</v>
      </c>
      <c r="N645" s="120">
        <v>1</v>
      </c>
      <c r="O645" s="41">
        <v>18000000</v>
      </c>
      <c r="P645" s="124" t="s">
        <v>891</v>
      </c>
    </row>
    <row r="646" spans="2:16" ht="57.6" x14ac:dyDescent="0.3">
      <c r="B646" s="115" t="s">
        <v>4408</v>
      </c>
      <c r="C646" s="109" t="s">
        <v>2067</v>
      </c>
      <c r="D646" s="116" t="s">
        <v>2068</v>
      </c>
      <c r="E646" s="115" t="s">
        <v>332</v>
      </c>
      <c r="F646" s="116" t="s">
        <v>2069</v>
      </c>
      <c r="G646" s="117">
        <v>19000000</v>
      </c>
      <c r="H646" s="118" t="s">
        <v>2070</v>
      </c>
      <c r="I646" s="119">
        <v>45713</v>
      </c>
      <c r="J646" s="119">
        <v>45838</v>
      </c>
      <c r="K646" s="43">
        <f>+L646/(G646+O646)</f>
        <v>0.625</v>
      </c>
      <c r="L646" s="41">
        <v>19000000</v>
      </c>
      <c r="M646" s="56">
        <v>11400000</v>
      </c>
      <c r="N646" s="120">
        <v>1</v>
      </c>
      <c r="O646" s="41">
        <v>11400000</v>
      </c>
      <c r="P646" s="124" t="s">
        <v>891</v>
      </c>
    </row>
    <row r="647" spans="2:16" ht="129.6" x14ac:dyDescent="0.3">
      <c r="B647" s="115" t="s">
        <v>4408</v>
      </c>
      <c r="C647" s="109" t="s">
        <v>2071</v>
      </c>
      <c r="D647" s="116" t="s">
        <v>2072</v>
      </c>
      <c r="E647" s="115" t="s">
        <v>332</v>
      </c>
      <c r="F647" s="116" t="s">
        <v>2073</v>
      </c>
      <c r="G647" s="117">
        <v>21485520</v>
      </c>
      <c r="H647" s="118" t="s">
        <v>2074</v>
      </c>
      <c r="I647" s="119">
        <v>45713</v>
      </c>
      <c r="J647" s="119">
        <v>45838</v>
      </c>
      <c r="K647" s="43">
        <f>+L647/(G647+O647)</f>
        <v>0.69230769230769229</v>
      </c>
      <c r="L647" s="41">
        <v>21485520</v>
      </c>
      <c r="M647" s="56">
        <v>9549120</v>
      </c>
      <c r="N647" s="120">
        <v>1</v>
      </c>
      <c r="O647" s="41">
        <v>9549120</v>
      </c>
      <c r="P647" s="124" t="s">
        <v>891</v>
      </c>
    </row>
    <row r="648" spans="2:16" ht="72" x14ac:dyDescent="0.3">
      <c r="B648" s="115" t="s">
        <v>4408</v>
      </c>
      <c r="C648" s="109" t="s">
        <v>2075</v>
      </c>
      <c r="D648" s="116" t="s">
        <v>2076</v>
      </c>
      <c r="E648" s="115" t="s">
        <v>332</v>
      </c>
      <c r="F648" s="116" t="s">
        <v>2077</v>
      </c>
      <c r="G648" s="117">
        <v>11500000</v>
      </c>
      <c r="H648" s="118" t="s">
        <v>2078</v>
      </c>
      <c r="I648" s="119">
        <v>45713</v>
      </c>
      <c r="J648" s="119">
        <v>45838</v>
      </c>
      <c r="K648" s="43">
        <f>+L648/(G648+O648)</f>
        <v>0.7142857142857143</v>
      </c>
      <c r="L648" s="41">
        <v>11500000</v>
      </c>
      <c r="M648" s="56">
        <v>4600000</v>
      </c>
      <c r="N648" s="120">
        <v>1</v>
      </c>
      <c r="O648" s="41">
        <v>4600000</v>
      </c>
      <c r="P648" s="38" t="s">
        <v>993</v>
      </c>
    </row>
    <row r="649" spans="2:16" ht="57.6" x14ac:dyDescent="0.3">
      <c r="B649" s="115" t="s">
        <v>4408</v>
      </c>
      <c r="C649" s="109" t="s">
        <v>2079</v>
      </c>
      <c r="D649" s="116" t="s">
        <v>2080</v>
      </c>
      <c r="E649" s="115" t="s">
        <v>332</v>
      </c>
      <c r="F649" s="116" t="s">
        <v>2081</v>
      </c>
      <c r="G649" s="117">
        <v>19321680</v>
      </c>
      <c r="H649" s="118" t="s">
        <v>2082</v>
      </c>
      <c r="I649" s="119">
        <v>45713</v>
      </c>
      <c r="J649" s="119">
        <v>45838</v>
      </c>
      <c r="K649" s="43">
        <f>+L649/(G649+O649)</f>
        <v>0.625</v>
      </c>
      <c r="L649" s="41">
        <v>19321680</v>
      </c>
      <c r="M649" s="56">
        <v>11593008</v>
      </c>
      <c r="N649" s="120">
        <v>1</v>
      </c>
      <c r="O649" s="41">
        <v>11593008</v>
      </c>
      <c r="P649" s="38" t="s">
        <v>993</v>
      </c>
    </row>
    <row r="650" spans="2:16" ht="43.2" x14ac:dyDescent="0.3">
      <c r="B650" s="115" t="s">
        <v>4408</v>
      </c>
      <c r="C650" s="109" t="s">
        <v>2083</v>
      </c>
      <c r="D650" s="116" t="s">
        <v>2084</v>
      </c>
      <c r="E650" s="115" t="s">
        <v>332</v>
      </c>
      <c r="F650" s="116" t="s">
        <v>2085</v>
      </c>
      <c r="G650" s="117">
        <v>20217000</v>
      </c>
      <c r="H650" s="118" t="s">
        <v>2086</v>
      </c>
      <c r="I650" s="119">
        <v>45713</v>
      </c>
      <c r="J650" s="119">
        <v>45838</v>
      </c>
      <c r="K650" s="43">
        <f>+L650/(G650+O650)</f>
        <v>0.625</v>
      </c>
      <c r="L650" s="41">
        <v>20217000</v>
      </c>
      <c r="M650" s="56">
        <v>12130200</v>
      </c>
      <c r="N650" s="120">
        <v>1</v>
      </c>
      <c r="O650" s="41">
        <v>12130200</v>
      </c>
      <c r="P650" s="38" t="s">
        <v>993</v>
      </c>
    </row>
    <row r="651" spans="2:16" ht="72" x14ac:dyDescent="0.3">
      <c r="B651" s="115" t="s">
        <v>4408</v>
      </c>
      <c r="C651" s="109" t="s">
        <v>2087</v>
      </c>
      <c r="D651" s="116" t="s">
        <v>2088</v>
      </c>
      <c r="E651" s="115" t="s">
        <v>332</v>
      </c>
      <c r="F651" s="116" t="s">
        <v>2089</v>
      </c>
      <c r="G651" s="117">
        <v>24264800</v>
      </c>
      <c r="H651" s="118" t="s">
        <v>2090</v>
      </c>
      <c r="I651" s="119">
        <v>45713</v>
      </c>
      <c r="J651" s="119">
        <v>45838</v>
      </c>
      <c r="K651" s="40">
        <f>+L651/(G651+O651)</f>
        <v>0.8</v>
      </c>
      <c r="L651" s="41">
        <v>19411840</v>
      </c>
      <c r="M651" s="56">
        <v>4852960</v>
      </c>
      <c r="N651" s="120" t="s">
        <v>454</v>
      </c>
      <c r="O651" s="41">
        <v>0</v>
      </c>
      <c r="P651" s="38" t="s">
        <v>993</v>
      </c>
    </row>
    <row r="652" spans="2:16" ht="86.4" x14ac:dyDescent="0.3">
      <c r="B652" s="115" t="s">
        <v>4408</v>
      </c>
      <c r="C652" s="109" t="s">
        <v>2091</v>
      </c>
      <c r="D652" s="116" t="s">
        <v>2092</v>
      </c>
      <c r="E652" s="115" t="s">
        <v>332</v>
      </c>
      <c r="F652" s="116" t="s">
        <v>2093</v>
      </c>
      <c r="G652" s="117">
        <v>23781333</v>
      </c>
      <c r="H652" s="118" t="s">
        <v>2094</v>
      </c>
      <c r="I652" s="119">
        <v>45713</v>
      </c>
      <c r="J652" s="119">
        <v>45838</v>
      </c>
      <c r="K652" s="43">
        <f>+L652/(G652+O652)</f>
        <v>0.60869564883536664</v>
      </c>
      <c r="L652" s="41">
        <v>23781333</v>
      </c>
      <c r="M652" s="56">
        <v>15287999.999999996</v>
      </c>
      <c r="N652" s="120">
        <v>1</v>
      </c>
      <c r="O652" s="41">
        <v>15288000</v>
      </c>
      <c r="P652" s="38" t="s">
        <v>1010</v>
      </c>
    </row>
    <row r="653" spans="2:16" ht="43.2" x14ac:dyDescent="0.3">
      <c r="B653" s="115" t="s">
        <v>4408</v>
      </c>
      <c r="C653" s="109" t="s">
        <v>2095</v>
      </c>
      <c r="D653" s="116" t="s">
        <v>2096</v>
      </c>
      <c r="E653" s="115" t="s">
        <v>332</v>
      </c>
      <c r="F653" s="116" t="s">
        <v>2097</v>
      </c>
      <c r="G653" s="117">
        <v>10350000</v>
      </c>
      <c r="H653" s="118" t="s">
        <v>2098</v>
      </c>
      <c r="I653" s="119">
        <v>45713</v>
      </c>
      <c r="J653" s="119">
        <v>45838</v>
      </c>
      <c r="K653" s="43">
        <f>+L653/(G653+O653)</f>
        <v>0.6</v>
      </c>
      <c r="L653" s="41">
        <v>10350000</v>
      </c>
      <c r="M653" s="56">
        <v>6900000</v>
      </c>
      <c r="N653" s="120">
        <v>1</v>
      </c>
      <c r="O653" s="41">
        <v>6900000</v>
      </c>
      <c r="P653" s="38" t="s">
        <v>1015</v>
      </c>
    </row>
    <row r="654" spans="2:16" ht="100.8" x14ac:dyDescent="0.3">
      <c r="B654" s="115" t="s">
        <v>4408</v>
      </c>
      <c r="C654" s="109" t="s">
        <v>2099</v>
      </c>
      <c r="D654" s="116" t="s">
        <v>2100</v>
      </c>
      <c r="E654" s="115" t="s">
        <v>332</v>
      </c>
      <c r="F654" s="116" t="s">
        <v>2101</v>
      </c>
      <c r="G654" s="117">
        <v>18666667</v>
      </c>
      <c r="H654" s="118" t="s">
        <v>2102</v>
      </c>
      <c r="I654" s="119">
        <v>45713</v>
      </c>
      <c r="J654" s="119">
        <v>45838</v>
      </c>
      <c r="K654" s="43">
        <f>+L654/(G654+O654)</f>
        <v>0.60869565642722112</v>
      </c>
      <c r="L654" s="41">
        <v>18666667</v>
      </c>
      <c r="M654" s="56">
        <v>12000000</v>
      </c>
      <c r="N654" s="120">
        <v>1</v>
      </c>
      <c r="O654" s="41">
        <v>12000000</v>
      </c>
      <c r="P654" s="38" t="s">
        <v>1010</v>
      </c>
    </row>
    <row r="655" spans="2:16" ht="72" x14ac:dyDescent="0.3">
      <c r="B655" s="115" t="s">
        <v>4408</v>
      </c>
      <c r="C655" s="109" t="s">
        <v>2103</v>
      </c>
      <c r="D655" s="116" t="s">
        <v>2104</v>
      </c>
      <c r="E655" s="115" t="s">
        <v>332</v>
      </c>
      <c r="F655" s="116" t="s">
        <v>2105</v>
      </c>
      <c r="G655" s="117">
        <v>21485520</v>
      </c>
      <c r="H655" s="118" t="s">
        <v>2106</v>
      </c>
      <c r="I655" s="119">
        <v>45715</v>
      </c>
      <c r="J655" s="119">
        <v>45838</v>
      </c>
      <c r="K655" s="40">
        <f>+L655/(G655+O655)</f>
        <v>1</v>
      </c>
      <c r="L655" s="41">
        <v>21485520</v>
      </c>
      <c r="M655" s="56">
        <v>0</v>
      </c>
      <c r="N655" s="120" t="s">
        <v>454</v>
      </c>
      <c r="O655" s="41">
        <v>0</v>
      </c>
      <c r="P655" s="38" t="s">
        <v>1026</v>
      </c>
    </row>
    <row r="656" spans="2:16" ht="57.6" x14ac:dyDescent="0.3">
      <c r="B656" s="115" t="s">
        <v>4408</v>
      </c>
      <c r="C656" s="109" t="s">
        <v>2107</v>
      </c>
      <c r="D656" s="116" t="s">
        <v>2108</v>
      </c>
      <c r="E656" s="115" t="s">
        <v>332</v>
      </c>
      <c r="F656" s="116" t="s">
        <v>2109</v>
      </c>
      <c r="G656" s="117">
        <v>18000000</v>
      </c>
      <c r="H656" s="118" t="s">
        <v>2110</v>
      </c>
      <c r="I656" s="119">
        <v>45715</v>
      </c>
      <c r="J656" s="119">
        <v>45838</v>
      </c>
      <c r="K656" s="43">
        <f>+L656/(G656+O656)</f>
        <v>0.69230769230769229</v>
      </c>
      <c r="L656" s="41">
        <v>18000000</v>
      </c>
      <c r="M656" s="56">
        <v>8000000</v>
      </c>
      <c r="N656" s="120">
        <v>1</v>
      </c>
      <c r="O656" s="41">
        <v>8000000</v>
      </c>
      <c r="P656" s="38" t="s">
        <v>1026</v>
      </c>
    </row>
    <row r="657" spans="2:16" ht="86.4" x14ac:dyDescent="0.3">
      <c r="B657" s="115" t="s">
        <v>4408</v>
      </c>
      <c r="C657" s="109" t="s">
        <v>2095</v>
      </c>
      <c r="D657" s="116" t="s">
        <v>2111</v>
      </c>
      <c r="E657" s="115" t="s">
        <v>332</v>
      </c>
      <c r="F657" s="116" t="s">
        <v>2112</v>
      </c>
      <c r="G657" s="117">
        <v>17100000</v>
      </c>
      <c r="H657" s="118" t="s">
        <v>2113</v>
      </c>
      <c r="I657" s="119">
        <v>45715</v>
      </c>
      <c r="J657" s="119">
        <v>45838</v>
      </c>
      <c r="K657" s="43">
        <f>+L657/(G657+O657)</f>
        <v>0.6</v>
      </c>
      <c r="L657" s="41">
        <v>17100000</v>
      </c>
      <c r="M657" s="56">
        <v>11400000</v>
      </c>
      <c r="N657" s="120">
        <v>1</v>
      </c>
      <c r="O657" s="41">
        <v>11400000</v>
      </c>
      <c r="P657" s="38" t="s">
        <v>1034</v>
      </c>
    </row>
    <row r="658" spans="2:16" ht="57.6" x14ac:dyDescent="0.3">
      <c r="B658" s="115" t="s">
        <v>4408</v>
      </c>
      <c r="C658" s="109" t="s">
        <v>2114</v>
      </c>
      <c r="D658" s="116" t="s">
        <v>2115</v>
      </c>
      <c r="E658" s="115" t="s">
        <v>332</v>
      </c>
      <c r="F658" s="116" t="s">
        <v>2116</v>
      </c>
      <c r="G658" s="117">
        <v>28400000</v>
      </c>
      <c r="H658" s="118" t="s">
        <v>2117</v>
      </c>
      <c r="I658" s="119">
        <v>45735</v>
      </c>
      <c r="J658" s="119">
        <v>45838</v>
      </c>
      <c r="K658" s="43">
        <f>+L658/(G658+O658)</f>
        <v>0.5714285714285714</v>
      </c>
      <c r="L658" s="41">
        <v>28400000</v>
      </c>
      <c r="M658" s="56">
        <v>21300000</v>
      </c>
      <c r="N658" s="120">
        <v>1</v>
      </c>
      <c r="O658" s="41">
        <v>21300000</v>
      </c>
      <c r="P658" s="38" t="s">
        <v>1038</v>
      </c>
    </row>
    <row r="659" spans="2:16" ht="57.6" x14ac:dyDescent="0.3">
      <c r="B659" s="115" t="s">
        <v>4408</v>
      </c>
      <c r="C659" s="109" t="s">
        <v>2118</v>
      </c>
      <c r="D659" s="116" t="s">
        <v>2119</v>
      </c>
      <c r="E659" s="115" t="s">
        <v>332</v>
      </c>
      <c r="F659" s="116" t="s">
        <v>2120</v>
      </c>
      <c r="G659" s="117">
        <v>20217000</v>
      </c>
      <c r="H659" s="118" t="s">
        <v>2121</v>
      </c>
      <c r="I659" s="119">
        <v>45735</v>
      </c>
      <c r="J659" s="119">
        <v>45838</v>
      </c>
      <c r="K659" s="40">
        <f>+L659/(G659+O659)</f>
        <v>1</v>
      </c>
      <c r="L659" s="41">
        <v>20217000</v>
      </c>
      <c r="M659" s="56">
        <v>0</v>
      </c>
      <c r="N659" s="120" t="s">
        <v>454</v>
      </c>
      <c r="O659" s="41">
        <v>0</v>
      </c>
      <c r="P659" s="38" t="s">
        <v>1042</v>
      </c>
    </row>
    <row r="660" spans="2:16" ht="43.2" x14ac:dyDescent="0.3">
      <c r="B660" s="115" t="s">
        <v>4408</v>
      </c>
      <c r="C660" s="109" t="s">
        <v>2122</v>
      </c>
      <c r="D660" s="116" t="s">
        <v>2123</v>
      </c>
      <c r="E660" s="115" t="s">
        <v>332</v>
      </c>
      <c r="F660" s="116" t="s">
        <v>2124</v>
      </c>
      <c r="G660" s="117">
        <v>9200000</v>
      </c>
      <c r="H660" s="118" t="s">
        <v>2125</v>
      </c>
      <c r="I660" s="119">
        <v>45735</v>
      </c>
      <c r="J660" s="119">
        <v>45838</v>
      </c>
      <c r="K660" s="43">
        <f>+L660/(G660+O660)</f>
        <v>0.5714285714285714</v>
      </c>
      <c r="L660" s="41">
        <v>9200000</v>
      </c>
      <c r="M660" s="56">
        <v>6900000</v>
      </c>
      <c r="N660" s="120">
        <v>1</v>
      </c>
      <c r="O660" s="41">
        <v>6900000</v>
      </c>
      <c r="P660" s="38" t="s">
        <v>1034</v>
      </c>
    </row>
    <row r="661" spans="2:16" ht="129.6" x14ac:dyDescent="0.3">
      <c r="B661" s="115" t="s">
        <v>4408</v>
      </c>
      <c r="C661" s="109" t="s">
        <v>2126</v>
      </c>
      <c r="D661" s="116" t="s">
        <v>2127</v>
      </c>
      <c r="E661" s="115" t="s">
        <v>332</v>
      </c>
      <c r="F661" s="116" t="s">
        <v>2128</v>
      </c>
      <c r="G661" s="117">
        <v>20007680</v>
      </c>
      <c r="H661" s="118" t="s">
        <v>2129</v>
      </c>
      <c r="I661" s="119">
        <v>45735</v>
      </c>
      <c r="J661" s="119">
        <v>45838</v>
      </c>
      <c r="K661" s="43">
        <f>+L661/(G661+O661)</f>
        <v>0.5714285714285714</v>
      </c>
      <c r="L661" s="41">
        <v>20007680</v>
      </c>
      <c r="M661" s="56">
        <v>15005760</v>
      </c>
      <c r="N661" s="120">
        <v>1</v>
      </c>
      <c r="O661" s="41">
        <v>15005760</v>
      </c>
      <c r="P661" s="38" t="s">
        <v>1026</v>
      </c>
    </row>
    <row r="662" spans="2:16" ht="100.8" x14ac:dyDescent="0.3">
      <c r="B662" s="115" t="s">
        <v>4408</v>
      </c>
      <c r="C662" s="109" t="s">
        <v>2130</v>
      </c>
      <c r="D662" s="116" t="s">
        <v>2131</v>
      </c>
      <c r="E662" s="115" t="s">
        <v>332</v>
      </c>
      <c r="F662" s="116" t="s">
        <v>2132</v>
      </c>
      <c r="G662" s="117">
        <v>12532800</v>
      </c>
      <c r="H662" s="118" t="s">
        <v>2133</v>
      </c>
      <c r="I662" s="119">
        <v>45756</v>
      </c>
      <c r="J662" s="119">
        <v>45838</v>
      </c>
      <c r="K662" s="43">
        <f>+L662/(G662+O662)</f>
        <v>0.5</v>
      </c>
      <c r="L662" s="41">
        <v>12532800</v>
      </c>
      <c r="M662" s="56">
        <v>12532800</v>
      </c>
      <c r="N662" s="120">
        <v>1</v>
      </c>
      <c r="O662" s="41">
        <v>12532800</v>
      </c>
      <c r="P662" s="38" t="s">
        <v>1038</v>
      </c>
    </row>
    <row r="663" spans="2:16" ht="86.4" x14ac:dyDescent="0.3">
      <c r="B663" s="115" t="s">
        <v>4408</v>
      </c>
      <c r="C663" s="109" t="s">
        <v>2134</v>
      </c>
      <c r="D663" s="116" t="s">
        <v>2135</v>
      </c>
      <c r="E663" s="115" t="s">
        <v>332</v>
      </c>
      <c r="F663" s="116" t="s">
        <v>2136</v>
      </c>
      <c r="G663" s="117">
        <v>13450800</v>
      </c>
      <c r="H663" s="118" t="s">
        <v>2137</v>
      </c>
      <c r="I663" s="119">
        <v>45783</v>
      </c>
      <c r="J663" s="119">
        <v>45838</v>
      </c>
      <c r="K663" s="43">
        <f>+L663/(G663+O663)</f>
        <v>0.4</v>
      </c>
      <c r="L663" s="41">
        <v>13450800</v>
      </c>
      <c r="M663" s="56">
        <v>20176200</v>
      </c>
      <c r="N663" s="120">
        <v>1</v>
      </c>
      <c r="O663" s="41">
        <v>20176200</v>
      </c>
      <c r="P663" s="38" t="s">
        <v>1038</v>
      </c>
    </row>
    <row r="664" spans="2:16" ht="86.4" x14ac:dyDescent="0.3">
      <c r="B664" s="115" t="s">
        <v>4408</v>
      </c>
      <c r="C664" s="109" t="s">
        <v>2138</v>
      </c>
      <c r="D664" s="116" t="s">
        <v>2139</v>
      </c>
      <c r="E664" s="115" t="s">
        <v>332</v>
      </c>
      <c r="F664" s="116" t="s">
        <v>2140</v>
      </c>
      <c r="G664" s="117">
        <v>11372400</v>
      </c>
      <c r="H664" s="118" t="s">
        <v>2141</v>
      </c>
      <c r="I664" s="119">
        <v>45835</v>
      </c>
      <c r="J664" s="119">
        <v>45900</v>
      </c>
      <c r="K664" s="40">
        <f>+L664/(G664+O664)</f>
        <v>0.33333333333333331</v>
      </c>
      <c r="L664" s="41">
        <v>3790800</v>
      </c>
      <c r="M664" s="56">
        <v>7581600</v>
      </c>
      <c r="N664" s="121" t="s">
        <v>454</v>
      </c>
      <c r="O664" s="41">
        <v>0</v>
      </c>
      <c r="P664" s="38" t="s">
        <v>1034</v>
      </c>
    </row>
    <row r="665" spans="2:16" ht="57.6" x14ac:dyDescent="0.3">
      <c r="B665" s="115" t="s">
        <v>4408</v>
      </c>
      <c r="C665" s="109" t="s">
        <v>2103</v>
      </c>
      <c r="D665" s="116" t="s">
        <v>2142</v>
      </c>
      <c r="E665" s="115" t="s">
        <v>332</v>
      </c>
      <c r="F665" s="116" t="s">
        <v>2143</v>
      </c>
      <c r="G665" s="117">
        <v>15005760</v>
      </c>
      <c r="H665" s="118" t="s">
        <v>2144</v>
      </c>
      <c r="I665" s="119">
        <v>45834</v>
      </c>
      <c r="J665" s="119">
        <v>45900</v>
      </c>
      <c r="K665" s="40">
        <f>+L665/(G665+O665)</f>
        <v>0.33333333333333331</v>
      </c>
      <c r="L665" s="41">
        <v>5001920</v>
      </c>
      <c r="M665" s="56">
        <v>10003840</v>
      </c>
      <c r="N665" s="121" t="s">
        <v>454</v>
      </c>
      <c r="O665" s="41">
        <v>0</v>
      </c>
      <c r="P665" s="38" t="s">
        <v>1026</v>
      </c>
    </row>
    <row r="666" spans="2:16" ht="115.2" x14ac:dyDescent="0.3">
      <c r="B666" s="115" t="s">
        <v>4408</v>
      </c>
      <c r="C666" s="105" t="s">
        <v>2164</v>
      </c>
      <c r="D666" s="88" t="s">
        <v>2165</v>
      </c>
      <c r="E666" s="105" t="s">
        <v>2160</v>
      </c>
      <c r="F666" s="73" t="s">
        <v>2166</v>
      </c>
      <c r="G666" s="8">
        <v>3859836781</v>
      </c>
      <c r="H666" s="91" t="s">
        <v>2167</v>
      </c>
      <c r="I666" s="92">
        <v>45807</v>
      </c>
      <c r="J666" s="92">
        <v>45991</v>
      </c>
      <c r="K666" s="40">
        <f>+L666/(G666+O666)</f>
        <v>0</v>
      </c>
      <c r="L666" s="7">
        <v>0</v>
      </c>
      <c r="M666" s="57">
        <f>+G666-L666</f>
        <v>3859836781</v>
      </c>
      <c r="N666" s="121" t="s">
        <v>454</v>
      </c>
      <c r="O666" s="7">
        <v>0</v>
      </c>
      <c r="P666" s="38" t="s">
        <v>1042</v>
      </c>
    </row>
    <row r="667" spans="2:16" ht="86.4" x14ac:dyDescent="0.3">
      <c r="B667" s="115" t="s">
        <v>4408</v>
      </c>
      <c r="C667" s="105" t="s">
        <v>2182</v>
      </c>
      <c r="D667" s="88"/>
      <c r="E667" s="105" t="s">
        <v>2160</v>
      </c>
      <c r="F667" s="73" t="s">
        <v>2183</v>
      </c>
      <c r="G667" s="8">
        <v>14873810</v>
      </c>
      <c r="H667" s="91" t="s">
        <v>2184</v>
      </c>
      <c r="I667" s="92">
        <v>45681</v>
      </c>
      <c r="J667" s="92">
        <v>45716</v>
      </c>
      <c r="K667" s="40">
        <f>+L667/(G667+O667)</f>
        <v>1</v>
      </c>
      <c r="L667" s="7">
        <v>14873810</v>
      </c>
      <c r="M667" s="57">
        <f>+G667-L667</f>
        <v>0</v>
      </c>
      <c r="N667" s="121" t="s">
        <v>454</v>
      </c>
      <c r="O667" s="7">
        <v>0</v>
      </c>
      <c r="P667" s="38" t="s">
        <v>1026</v>
      </c>
    </row>
    <row r="668" spans="2:16" ht="86.4" x14ac:dyDescent="0.3">
      <c r="B668" s="115" t="s">
        <v>4408</v>
      </c>
      <c r="C668" s="105" t="s">
        <v>2185</v>
      </c>
      <c r="D668" s="88"/>
      <c r="E668" s="105" t="s">
        <v>2160</v>
      </c>
      <c r="F668" s="73" t="s">
        <v>2186</v>
      </c>
      <c r="G668" s="8">
        <v>5195801</v>
      </c>
      <c r="H668" s="91" t="s">
        <v>2152</v>
      </c>
      <c r="I668" s="92">
        <v>45679</v>
      </c>
      <c r="J668" s="92">
        <v>45695</v>
      </c>
      <c r="K668" s="40">
        <f>+L668/(G668+O668)</f>
        <v>1</v>
      </c>
      <c r="L668" s="7">
        <v>5195801</v>
      </c>
      <c r="M668" s="57">
        <f>+G668-L668</f>
        <v>0</v>
      </c>
      <c r="N668" s="121" t="s">
        <v>454</v>
      </c>
      <c r="O668" s="7">
        <v>0</v>
      </c>
      <c r="P668" s="38" t="s">
        <v>1010</v>
      </c>
    </row>
    <row r="669" spans="2:16" ht="100.8" x14ac:dyDescent="0.3">
      <c r="B669" s="115" t="s">
        <v>4408</v>
      </c>
      <c r="C669" s="66" t="s">
        <v>4162</v>
      </c>
      <c r="D669" s="52" t="s">
        <v>2173</v>
      </c>
      <c r="E669" s="52" t="s">
        <v>332</v>
      </c>
      <c r="F669" s="52" t="s">
        <v>2174</v>
      </c>
      <c r="G669" s="67">
        <v>2087582544</v>
      </c>
      <c r="H669" s="68" t="s">
        <v>4163</v>
      </c>
      <c r="I669" s="69">
        <v>45035</v>
      </c>
      <c r="J669" s="69">
        <v>45960</v>
      </c>
      <c r="K669" s="70">
        <v>0.70793459138930315</v>
      </c>
      <c r="L669" s="71">
        <v>4805867422</v>
      </c>
      <c r="M669" s="67">
        <v>1982708077</v>
      </c>
      <c r="N669" s="52">
        <v>10</v>
      </c>
      <c r="O669" s="72">
        <v>4700992955</v>
      </c>
      <c r="P669" s="38" t="s">
        <v>1026</v>
      </c>
    </row>
    <row r="670" spans="2:16" ht="100.8" x14ac:dyDescent="0.3">
      <c r="B670" s="115" t="s">
        <v>4408</v>
      </c>
      <c r="C670" s="66" t="s">
        <v>4186</v>
      </c>
      <c r="D670" s="52" t="s">
        <v>4187</v>
      </c>
      <c r="E670" s="52" t="s">
        <v>332</v>
      </c>
      <c r="F670" s="52" t="s">
        <v>4188</v>
      </c>
      <c r="G670" s="67">
        <v>2310000000</v>
      </c>
      <c r="H670" s="68" t="s">
        <v>4189</v>
      </c>
      <c r="I670" s="69">
        <v>45170</v>
      </c>
      <c r="J670" s="69" t="s">
        <v>4190</v>
      </c>
      <c r="K670" s="70">
        <v>0.75589701158077871</v>
      </c>
      <c r="L670" s="71">
        <v>1932124759</v>
      </c>
      <c r="M670" s="67">
        <v>623944030</v>
      </c>
      <c r="N670" s="52">
        <v>1</v>
      </c>
      <c r="O670" s="72">
        <v>246068789</v>
      </c>
      <c r="P670" s="38" t="s">
        <v>1026</v>
      </c>
    </row>
    <row r="671" spans="2:16" ht="86.4" x14ac:dyDescent="0.3">
      <c r="B671" s="115" t="s">
        <v>4408</v>
      </c>
      <c r="C671" s="66" t="s">
        <v>4218</v>
      </c>
      <c r="D671" s="52" t="s">
        <v>2179</v>
      </c>
      <c r="E671" s="52" t="s">
        <v>332</v>
      </c>
      <c r="F671" s="52" t="s">
        <v>2180</v>
      </c>
      <c r="G671" s="67">
        <v>1076065830</v>
      </c>
      <c r="H671" s="68" t="s">
        <v>2181</v>
      </c>
      <c r="I671" s="69">
        <v>45566</v>
      </c>
      <c r="J671" s="69">
        <v>45930</v>
      </c>
      <c r="K671" s="70">
        <v>0.8337031095375953</v>
      </c>
      <c r="L671" s="71">
        <v>2421132231</v>
      </c>
      <c r="M671" s="67">
        <v>482937819</v>
      </c>
      <c r="N671" s="52">
        <v>4</v>
      </c>
      <c r="O671" s="72">
        <v>1828004220</v>
      </c>
      <c r="P671" s="38" t="s">
        <v>1010</v>
      </c>
    </row>
    <row r="672" spans="2:16" ht="100.8" x14ac:dyDescent="0.3">
      <c r="B672" s="115" t="s">
        <v>4408</v>
      </c>
      <c r="C672" s="66" t="s">
        <v>4219</v>
      </c>
      <c r="D672" s="52" t="s">
        <v>2175</v>
      </c>
      <c r="E672" s="52" t="s">
        <v>332</v>
      </c>
      <c r="F672" s="52" t="s">
        <v>2176</v>
      </c>
      <c r="G672" s="67">
        <v>509772200</v>
      </c>
      <c r="H672" s="68" t="s">
        <v>2177</v>
      </c>
      <c r="I672" s="69">
        <v>45560</v>
      </c>
      <c r="J672" s="69">
        <v>45708</v>
      </c>
      <c r="K672" s="70">
        <v>0.85712719330207765</v>
      </c>
      <c r="L672" s="71">
        <v>909776658</v>
      </c>
      <c r="M672" s="67">
        <v>151648840</v>
      </c>
      <c r="N672" s="52">
        <v>4</v>
      </c>
      <c r="O672" s="72">
        <v>551653298</v>
      </c>
      <c r="P672" s="38" t="s">
        <v>1034</v>
      </c>
    </row>
    <row r="673" spans="2:16" ht="72" x14ac:dyDescent="0.3">
      <c r="B673" s="115" t="s">
        <v>4408</v>
      </c>
      <c r="C673" s="66" t="s">
        <v>4283</v>
      </c>
      <c r="D673" s="52" t="s">
        <v>2147</v>
      </c>
      <c r="E673" s="52" t="s">
        <v>4009</v>
      </c>
      <c r="F673" s="52" t="s">
        <v>2148</v>
      </c>
      <c r="G673" s="67">
        <v>105748659</v>
      </c>
      <c r="H673" s="68" t="s">
        <v>4284</v>
      </c>
      <c r="I673" s="69">
        <v>45722</v>
      </c>
      <c r="J673" s="69">
        <v>46022</v>
      </c>
      <c r="K673" s="70">
        <v>0.32999999555549919</v>
      </c>
      <c r="L673" s="71">
        <v>34897057</v>
      </c>
      <c r="M673" s="67">
        <v>70851602</v>
      </c>
      <c r="N673" s="52"/>
      <c r="O673" s="72"/>
      <c r="P673" s="38" t="s">
        <v>1038</v>
      </c>
    </row>
    <row r="674" spans="2:16" ht="100.8" x14ac:dyDescent="0.3">
      <c r="B674" s="115" t="s">
        <v>4408</v>
      </c>
      <c r="C674" s="66" t="s">
        <v>4285</v>
      </c>
      <c r="D674" s="52" t="s">
        <v>2150</v>
      </c>
      <c r="E674" s="52" t="s">
        <v>4009</v>
      </c>
      <c r="F674" s="52" t="s">
        <v>2151</v>
      </c>
      <c r="G674" s="67">
        <v>157755801</v>
      </c>
      <c r="H674" s="68" t="s">
        <v>2152</v>
      </c>
      <c r="I674" s="69">
        <v>45726</v>
      </c>
      <c r="J674" s="69">
        <v>45771</v>
      </c>
      <c r="K674" s="70">
        <v>1</v>
      </c>
      <c r="L674" s="71">
        <v>157755801</v>
      </c>
      <c r="M674" s="67">
        <v>0</v>
      </c>
      <c r="N674" s="52"/>
      <c r="O674" s="72"/>
      <c r="P674" s="38" t="s">
        <v>1026</v>
      </c>
    </row>
    <row r="675" spans="2:16" ht="86.4" x14ac:dyDescent="0.3">
      <c r="B675" s="115" t="s">
        <v>4408</v>
      </c>
      <c r="C675" s="66" t="s">
        <v>4306</v>
      </c>
      <c r="D675" s="52" t="s">
        <v>2145</v>
      </c>
      <c r="E675" s="52" t="s">
        <v>4009</v>
      </c>
      <c r="F675" s="52" t="s">
        <v>2146</v>
      </c>
      <c r="G675" s="67">
        <v>42720000</v>
      </c>
      <c r="H675" s="68" t="s">
        <v>3255</v>
      </c>
      <c r="I675" s="69">
        <v>45720</v>
      </c>
      <c r="J675" s="69">
        <v>46022</v>
      </c>
      <c r="K675" s="70">
        <v>0.5</v>
      </c>
      <c r="L675" s="71">
        <v>21360000</v>
      </c>
      <c r="M675" s="67">
        <v>21360000</v>
      </c>
      <c r="N675" s="52"/>
      <c r="O675" s="72"/>
      <c r="P675" s="38" t="s">
        <v>1010</v>
      </c>
    </row>
    <row r="676" spans="2:16" ht="100.8" x14ac:dyDescent="0.3">
      <c r="B676" s="115" t="s">
        <v>4408</v>
      </c>
      <c r="C676" s="66" t="s">
        <v>4307</v>
      </c>
      <c r="D676" s="52" t="s">
        <v>2153</v>
      </c>
      <c r="E676" s="52" t="s">
        <v>4009</v>
      </c>
      <c r="F676" s="52" t="s">
        <v>2154</v>
      </c>
      <c r="G676" s="67">
        <v>1306677012</v>
      </c>
      <c r="H676" s="68" t="s">
        <v>2155</v>
      </c>
      <c r="I676" s="69">
        <v>45742</v>
      </c>
      <c r="J676" s="69">
        <v>46022</v>
      </c>
      <c r="K676" s="70"/>
      <c r="L676" s="71"/>
      <c r="M676" s="67">
        <v>1306677012</v>
      </c>
      <c r="N676" s="52"/>
      <c r="O676" s="72"/>
      <c r="P676" s="38" t="s">
        <v>1034</v>
      </c>
    </row>
    <row r="677" spans="2:16" ht="86.4" x14ac:dyDescent="0.3">
      <c r="B677" s="115" t="s">
        <v>4408</v>
      </c>
      <c r="C677" s="66" t="s">
        <v>4313</v>
      </c>
      <c r="D677" s="52" t="s">
        <v>2156</v>
      </c>
      <c r="E677" s="52" t="s">
        <v>4009</v>
      </c>
      <c r="F677" s="52" t="s">
        <v>2157</v>
      </c>
      <c r="G677" s="67">
        <v>330214586</v>
      </c>
      <c r="H677" s="68" t="s">
        <v>4314</v>
      </c>
      <c r="I677" s="69">
        <v>45770</v>
      </c>
      <c r="J677" s="69">
        <v>45793</v>
      </c>
      <c r="K677" s="70">
        <v>1</v>
      </c>
      <c r="L677" s="71">
        <v>330214586</v>
      </c>
      <c r="M677" s="67">
        <v>0</v>
      </c>
      <c r="N677" s="52"/>
      <c r="O677" s="72"/>
      <c r="P677" s="38" t="s">
        <v>1026</v>
      </c>
    </row>
    <row r="678" spans="2:16" ht="100.8" x14ac:dyDescent="0.3">
      <c r="B678" s="115" t="s">
        <v>4408</v>
      </c>
      <c r="C678" s="66" t="s">
        <v>4321</v>
      </c>
      <c r="D678" s="52" t="s">
        <v>2159</v>
      </c>
      <c r="E678" s="52" t="s">
        <v>332</v>
      </c>
      <c r="F678" s="52" t="s">
        <v>2161</v>
      </c>
      <c r="G678" s="67">
        <v>378823410</v>
      </c>
      <c r="H678" s="68" t="s">
        <v>2162</v>
      </c>
      <c r="I678" s="69">
        <v>45783</v>
      </c>
      <c r="J678" s="69">
        <v>46022</v>
      </c>
      <c r="K678" s="70">
        <v>0.13978965819456618</v>
      </c>
      <c r="L678" s="71">
        <v>52955595</v>
      </c>
      <c r="M678" s="67">
        <v>325867815</v>
      </c>
      <c r="N678" s="52"/>
      <c r="O678" s="72"/>
      <c r="P678" s="38" t="s">
        <v>1026</v>
      </c>
    </row>
    <row r="679" spans="2:16" ht="100.8" x14ac:dyDescent="0.3">
      <c r="B679" s="115" t="s">
        <v>4408</v>
      </c>
      <c r="C679" s="66" t="s">
        <v>4344</v>
      </c>
      <c r="D679" s="52" t="s">
        <v>2168</v>
      </c>
      <c r="E679" s="52" t="s">
        <v>4009</v>
      </c>
      <c r="F679" s="52" t="s">
        <v>2169</v>
      </c>
      <c r="G679" s="67">
        <v>2829969304</v>
      </c>
      <c r="H679" s="68" t="s">
        <v>4345</v>
      </c>
      <c r="I679" s="69">
        <v>45811</v>
      </c>
      <c r="J679" s="69">
        <v>45872</v>
      </c>
      <c r="K679" s="70"/>
      <c r="L679" s="71"/>
      <c r="M679" s="67">
        <v>2829969304</v>
      </c>
      <c r="N679" s="52"/>
      <c r="O679" s="72"/>
      <c r="P679" s="38" t="s">
        <v>1010</v>
      </c>
    </row>
    <row r="680" spans="2:16" ht="86.4" x14ac:dyDescent="0.3">
      <c r="B680" s="115" t="s">
        <v>4408</v>
      </c>
      <c r="C680" s="66" t="s">
        <v>4349</v>
      </c>
      <c r="D680" s="52" t="s">
        <v>2170</v>
      </c>
      <c r="E680" s="52" t="s">
        <v>4009</v>
      </c>
      <c r="F680" s="52" t="s">
        <v>2171</v>
      </c>
      <c r="G680" s="67">
        <v>4865958497</v>
      </c>
      <c r="H680" s="68" t="s">
        <v>4350</v>
      </c>
      <c r="I680" s="69">
        <v>45813</v>
      </c>
      <c r="J680" s="69">
        <v>45934</v>
      </c>
      <c r="K680" s="70">
        <v>0.50492122312896082</v>
      </c>
      <c r="L680" s="71">
        <v>2456925716</v>
      </c>
      <c r="M680" s="67">
        <v>2409032781</v>
      </c>
      <c r="N680" s="52"/>
      <c r="O680" s="72"/>
      <c r="P680" s="38" t="s">
        <v>1026</v>
      </c>
    </row>
    <row r="681" spans="2:16" ht="72" x14ac:dyDescent="0.3">
      <c r="B681" s="115" t="s">
        <v>4408</v>
      </c>
      <c r="C681" s="66" t="s">
        <v>4384</v>
      </c>
      <c r="D681" s="52" t="s">
        <v>4385</v>
      </c>
      <c r="E681" s="52" t="s">
        <v>4009</v>
      </c>
      <c r="F681" s="52" t="s">
        <v>4386</v>
      </c>
      <c r="G681" s="67">
        <v>5395922</v>
      </c>
      <c r="H681" s="68" t="s">
        <v>4314</v>
      </c>
      <c r="I681" s="69">
        <v>45840</v>
      </c>
      <c r="J681" s="69">
        <v>45854</v>
      </c>
      <c r="K681" s="70"/>
      <c r="L681" s="71"/>
      <c r="M681" s="67">
        <v>5395922</v>
      </c>
      <c r="N681" s="52"/>
      <c r="O681" s="72"/>
      <c r="P681" s="38" t="s">
        <v>1026</v>
      </c>
    </row>
    <row r="682" spans="2:16" ht="115.2" x14ac:dyDescent="0.3">
      <c r="B682" s="115" t="s">
        <v>4408</v>
      </c>
      <c r="C682" s="66" t="s">
        <v>4388</v>
      </c>
      <c r="D682" s="52" t="s">
        <v>4389</v>
      </c>
      <c r="E682" s="52" t="s">
        <v>4009</v>
      </c>
      <c r="F682" s="52" t="s">
        <v>4390</v>
      </c>
      <c r="G682" s="67">
        <v>77081155</v>
      </c>
      <c r="H682" s="68" t="s">
        <v>4391</v>
      </c>
      <c r="I682" s="69">
        <v>45845</v>
      </c>
      <c r="J682" s="69">
        <v>45876</v>
      </c>
      <c r="K682" s="70"/>
      <c r="L682" s="71"/>
      <c r="M682" s="67">
        <v>77081155</v>
      </c>
      <c r="N682" s="52"/>
      <c r="O682" s="72"/>
      <c r="P682" s="38" t="s">
        <v>1010</v>
      </c>
    </row>
    <row r="683" spans="2:16" ht="72" x14ac:dyDescent="0.3">
      <c r="B683" s="52" t="s">
        <v>4410</v>
      </c>
      <c r="C683" s="66" t="s">
        <v>3639</v>
      </c>
      <c r="D683" s="52" t="s">
        <v>3640</v>
      </c>
      <c r="E683" s="52" t="s">
        <v>3604</v>
      </c>
      <c r="F683" s="52" t="s">
        <v>3641</v>
      </c>
      <c r="G683" s="67">
        <v>686689000</v>
      </c>
      <c r="H683" s="68" t="s">
        <v>3642</v>
      </c>
      <c r="I683" s="69">
        <v>45701</v>
      </c>
      <c r="J683" s="69">
        <v>46022</v>
      </c>
      <c r="K683" s="70">
        <v>8.0337532711314733E-2</v>
      </c>
      <c r="L683" s="71">
        <v>55166900</v>
      </c>
      <c r="M683" s="67">
        <v>631522100</v>
      </c>
      <c r="N683" s="52" t="s">
        <v>3419</v>
      </c>
      <c r="O683" s="72">
        <v>0</v>
      </c>
      <c r="P683" s="38" t="s">
        <v>1026</v>
      </c>
    </row>
    <row r="684" spans="2:16" ht="115.2" x14ac:dyDescent="0.3">
      <c r="B684" s="52" t="s">
        <v>4410</v>
      </c>
      <c r="C684" s="66" t="s">
        <v>3681</v>
      </c>
      <c r="D684" s="52" t="s">
        <v>3682</v>
      </c>
      <c r="E684" s="52" t="s">
        <v>3604</v>
      </c>
      <c r="F684" s="52" t="s">
        <v>3683</v>
      </c>
      <c r="G684" s="67">
        <v>7655903462</v>
      </c>
      <c r="H684" s="68" t="s">
        <v>3684</v>
      </c>
      <c r="I684" s="69">
        <v>45428</v>
      </c>
      <c r="J684" s="69">
        <v>45930</v>
      </c>
      <c r="K684" s="70">
        <v>0.79873564134788644</v>
      </c>
      <c r="L684" s="71">
        <v>7985331510</v>
      </c>
      <c r="M684" s="67">
        <v>2012133354</v>
      </c>
      <c r="N684" s="52">
        <v>3</v>
      </c>
      <c r="O684" s="72">
        <v>2341561402</v>
      </c>
      <c r="P684" s="38" t="s">
        <v>1010</v>
      </c>
    </row>
    <row r="685" spans="2:16" ht="86.4" x14ac:dyDescent="0.3">
      <c r="B685" s="52" t="s">
        <v>4410</v>
      </c>
      <c r="C685" s="66" t="s">
        <v>3686</v>
      </c>
      <c r="D685" s="52" t="s">
        <v>3687</v>
      </c>
      <c r="E685" s="52" t="s">
        <v>3604</v>
      </c>
      <c r="F685" s="52" t="s">
        <v>3688</v>
      </c>
      <c r="G685" s="67">
        <v>7354176594</v>
      </c>
      <c r="H685" s="68" t="s">
        <v>3689</v>
      </c>
      <c r="I685" s="69">
        <v>45443</v>
      </c>
      <c r="J685" s="69">
        <v>45930</v>
      </c>
      <c r="K685" s="70">
        <v>0.74598448632209424</v>
      </c>
      <c r="L685" s="71">
        <v>9145895444</v>
      </c>
      <c r="M685" s="67">
        <v>3114272980</v>
      </c>
      <c r="N685" s="52">
        <v>3</v>
      </c>
      <c r="O685" s="72">
        <v>4905991830</v>
      </c>
      <c r="P685" s="38" t="s">
        <v>1026</v>
      </c>
    </row>
    <row r="686" spans="2:16" ht="72" x14ac:dyDescent="0.3">
      <c r="B686" s="52" t="s">
        <v>4410</v>
      </c>
      <c r="C686" s="66" t="s">
        <v>3690</v>
      </c>
      <c r="D686" s="52" t="s">
        <v>3691</v>
      </c>
      <c r="E686" s="52" t="s">
        <v>3604</v>
      </c>
      <c r="F686" s="52" t="s">
        <v>3692</v>
      </c>
      <c r="G686" s="67">
        <v>26127000</v>
      </c>
      <c r="H686" s="68" t="s">
        <v>3693</v>
      </c>
      <c r="I686" s="69">
        <v>45586</v>
      </c>
      <c r="J686" s="69">
        <v>46081</v>
      </c>
      <c r="K686" s="70">
        <v>0.48203773873770428</v>
      </c>
      <c r="L686" s="71">
        <v>12594200</v>
      </c>
      <c r="M686" s="67">
        <v>13532800</v>
      </c>
      <c r="N686" s="52" t="s">
        <v>3419</v>
      </c>
      <c r="O686" s="72">
        <v>0</v>
      </c>
      <c r="P686" s="38" t="s">
        <v>1195</v>
      </c>
    </row>
    <row r="687" spans="2:16" ht="129.6" x14ac:dyDescent="0.3">
      <c r="B687" s="52" t="s">
        <v>4410</v>
      </c>
      <c r="C687" s="66" t="s">
        <v>3695</v>
      </c>
      <c r="D687" s="52" t="s">
        <v>3696</v>
      </c>
      <c r="E687" s="52" t="s">
        <v>3604</v>
      </c>
      <c r="F687" s="52" t="s">
        <v>3697</v>
      </c>
      <c r="G687" s="67">
        <v>154162345</v>
      </c>
      <c r="H687" s="68" t="s">
        <v>3698</v>
      </c>
      <c r="I687" s="69">
        <v>45656</v>
      </c>
      <c r="J687" s="69">
        <v>46081</v>
      </c>
      <c r="K687" s="70">
        <v>0.28960035604025092</v>
      </c>
      <c r="L687" s="71">
        <v>44645470</v>
      </c>
      <c r="M687" s="67">
        <v>109516875</v>
      </c>
      <c r="N687" s="52" t="s">
        <v>3419</v>
      </c>
      <c r="O687" s="72">
        <v>0</v>
      </c>
      <c r="P687" s="38" t="s">
        <v>1185</v>
      </c>
    </row>
    <row r="688" spans="2:16" ht="86.4" x14ac:dyDescent="0.3">
      <c r="B688" s="52" t="s">
        <v>4410</v>
      </c>
      <c r="C688" s="66" t="s">
        <v>3699</v>
      </c>
      <c r="D688" s="52" t="s">
        <v>3700</v>
      </c>
      <c r="E688" s="52" t="s">
        <v>3604</v>
      </c>
      <c r="F688" s="52" t="s">
        <v>3701</v>
      </c>
      <c r="G688" s="67">
        <v>15216723685</v>
      </c>
      <c r="H688" s="68" t="s">
        <v>3702</v>
      </c>
      <c r="I688" s="69">
        <v>45612</v>
      </c>
      <c r="J688" s="69">
        <v>45868</v>
      </c>
      <c r="K688" s="70">
        <v>0.86338406343978003</v>
      </c>
      <c r="L688" s="71">
        <v>25042230547</v>
      </c>
      <c r="M688" s="67">
        <v>3962509762</v>
      </c>
      <c r="N688" s="52">
        <v>1</v>
      </c>
      <c r="O688" s="72">
        <v>13788016624</v>
      </c>
      <c r="P688" s="38" t="s">
        <v>1010</v>
      </c>
    </row>
    <row r="689" spans="2:16" ht="86.4" x14ac:dyDescent="0.3">
      <c r="B689" s="52" t="s">
        <v>4410</v>
      </c>
      <c r="C689" s="66" t="s">
        <v>3708</v>
      </c>
      <c r="D689" s="52" t="s">
        <v>3709</v>
      </c>
      <c r="E689" s="52" t="s">
        <v>3604</v>
      </c>
      <c r="F689" s="52">
        <v>137584</v>
      </c>
      <c r="G689" s="67">
        <v>2431499000</v>
      </c>
      <c r="H689" s="68" t="s">
        <v>3710</v>
      </c>
      <c r="I689" s="69">
        <v>45628</v>
      </c>
      <c r="J689" s="69">
        <v>45930</v>
      </c>
      <c r="K689" s="70">
        <v>0.55035585996718461</v>
      </c>
      <c r="L689" s="71">
        <v>1975990525</v>
      </c>
      <c r="M689" s="67">
        <v>1614396475</v>
      </c>
      <c r="N689" s="52">
        <v>1</v>
      </c>
      <c r="O689" s="72">
        <v>1158888000</v>
      </c>
      <c r="P689" s="38" t="s">
        <v>1185</v>
      </c>
    </row>
    <row r="690" spans="2:16" ht="72" x14ac:dyDescent="0.3">
      <c r="B690" s="52" t="s">
        <v>4410</v>
      </c>
      <c r="C690" s="66" t="s">
        <v>3712</v>
      </c>
      <c r="D690" s="52" t="s">
        <v>3713</v>
      </c>
      <c r="E690" s="52" t="s">
        <v>3705</v>
      </c>
      <c r="F690" s="52" t="s">
        <v>3714</v>
      </c>
      <c r="G690" s="67">
        <v>29685977081</v>
      </c>
      <c r="H690" s="68" t="s">
        <v>3715</v>
      </c>
      <c r="I690" s="69">
        <v>45261</v>
      </c>
      <c r="J690" s="69">
        <v>46356</v>
      </c>
      <c r="K690" s="70">
        <v>0.54991163057014492</v>
      </c>
      <c r="L690" s="71">
        <v>17390310508</v>
      </c>
      <c r="M690" s="67">
        <v>12295666573</v>
      </c>
      <c r="N690" s="52">
        <v>1</v>
      </c>
      <c r="O690" s="72">
        <v>1937850351</v>
      </c>
      <c r="P690" s="38" t="s">
        <v>1185</v>
      </c>
    </row>
    <row r="691" spans="2:16" ht="43.2" x14ac:dyDescent="0.3">
      <c r="B691" s="52" t="s">
        <v>4410</v>
      </c>
      <c r="C691" s="66" t="s">
        <v>3716</v>
      </c>
      <c r="D691" s="52" t="s">
        <v>3717</v>
      </c>
      <c r="E691" s="52" t="s">
        <v>3705</v>
      </c>
      <c r="F691" s="52" t="s">
        <v>3718</v>
      </c>
      <c r="G691" s="67">
        <v>19332866816</v>
      </c>
      <c r="H691" s="68" t="s">
        <v>3715</v>
      </c>
      <c r="I691" s="69">
        <v>45287</v>
      </c>
      <c r="J691" s="69">
        <v>46382</v>
      </c>
      <c r="K691" s="70">
        <v>0.4165402487713491</v>
      </c>
      <c r="L691" s="71">
        <v>8052917153</v>
      </c>
      <c r="M691" s="67">
        <v>11279949663</v>
      </c>
      <c r="N691" s="52" t="s">
        <v>3419</v>
      </c>
      <c r="O691" s="72">
        <v>0</v>
      </c>
      <c r="P691" s="38" t="s">
        <v>1034</v>
      </c>
    </row>
    <row r="692" spans="2:16" ht="43.2" x14ac:dyDescent="0.3">
      <c r="B692" s="52" t="s">
        <v>4410</v>
      </c>
      <c r="C692" s="66" t="s">
        <v>3733</v>
      </c>
      <c r="D692" s="52" t="s">
        <v>3734</v>
      </c>
      <c r="E692" s="52" t="s">
        <v>3705</v>
      </c>
      <c r="F692" s="52" t="s">
        <v>3735</v>
      </c>
      <c r="G692" s="67">
        <v>8444108400</v>
      </c>
      <c r="H692" s="68" t="s">
        <v>3736</v>
      </c>
      <c r="I692" s="69">
        <v>44377</v>
      </c>
      <c r="J692" s="69">
        <v>45883</v>
      </c>
      <c r="K692" s="70">
        <v>0.95984599558450379</v>
      </c>
      <c r="L692" s="71">
        <v>17651922113</v>
      </c>
      <c r="M692" s="67">
        <v>738446961</v>
      </c>
      <c r="N692" s="52">
        <v>11</v>
      </c>
      <c r="O692" s="72">
        <v>9946260674</v>
      </c>
      <c r="P692" s="38" t="s">
        <v>1034</v>
      </c>
    </row>
    <row r="693" spans="2:16" ht="100.8" x14ac:dyDescent="0.3">
      <c r="B693" s="34" t="s">
        <v>4405</v>
      </c>
      <c r="C693" s="38" t="s">
        <v>892</v>
      </c>
      <c r="D693" s="38" t="s">
        <v>893</v>
      </c>
      <c r="E693" s="34" t="s">
        <v>332</v>
      </c>
      <c r="F693" s="38" t="s">
        <v>894</v>
      </c>
      <c r="G693" s="101">
        <v>27283200</v>
      </c>
      <c r="H693" s="47" t="s">
        <v>895</v>
      </c>
      <c r="I693" s="39">
        <v>45681</v>
      </c>
      <c r="J693" s="39">
        <v>45838</v>
      </c>
      <c r="K693" s="82">
        <v>1</v>
      </c>
      <c r="L693" s="102">
        <v>27283200</v>
      </c>
      <c r="M693" s="102">
        <v>0</v>
      </c>
      <c r="N693" s="34">
        <v>1</v>
      </c>
      <c r="O693" s="103">
        <v>9094400</v>
      </c>
      <c r="P693" s="38" t="s">
        <v>1185</v>
      </c>
    </row>
    <row r="694" spans="2:16" ht="115.2" x14ac:dyDescent="0.3">
      <c r="B694" s="34" t="s">
        <v>4405</v>
      </c>
      <c r="C694" s="38" t="s">
        <v>898</v>
      </c>
      <c r="D694" s="38" t="s">
        <v>899</v>
      </c>
      <c r="E694" s="34" t="s">
        <v>332</v>
      </c>
      <c r="F694" s="38" t="s">
        <v>900</v>
      </c>
      <c r="G694" s="101">
        <v>36960000</v>
      </c>
      <c r="H694" s="47" t="s">
        <v>901</v>
      </c>
      <c r="I694" s="39">
        <v>45681</v>
      </c>
      <c r="J694" s="39">
        <v>45838</v>
      </c>
      <c r="K694" s="82">
        <v>1</v>
      </c>
      <c r="L694" s="102">
        <v>36960000</v>
      </c>
      <c r="M694" s="102">
        <v>0</v>
      </c>
      <c r="N694" s="34"/>
      <c r="O694" s="103">
        <v>0</v>
      </c>
      <c r="P694" s="38" t="s">
        <v>1185</v>
      </c>
    </row>
    <row r="695" spans="2:16" ht="43.2" x14ac:dyDescent="0.3">
      <c r="B695" s="34" t="s">
        <v>4405</v>
      </c>
      <c r="C695" s="38" t="s">
        <v>903</v>
      </c>
      <c r="D695" s="38" t="s">
        <v>904</v>
      </c>
      <c r="E695" s="34" t="s">
        <v>332</v>
      </c>
      <c r="F695" s="38" t="s">
        <v>905</v>
      </c>
      <c r="G695" s="101">
        <v>68574000</v>
      </c>
      <c r="H695" s="47" t="s">
        <v>906</v>
      </c>
      <c r="I695" s="39">
        <v>45681</v>
      </c>
      <c r="J695" s="39">
        <v>45838</v>
      </c>
      <c r="K695" s="82">
        <v>1</v>
      </c>
      <c r="L695" s="102">
        <v>68574000</v>
      </c>
      <c r="M695" s="102">
        <v>0</v>
      </c>
      <c r="N695" s="34"/>
      <c r="O695" s="103">
        <v>0</v>
      </c>
      <c r="P695" s="38" t="s">
        <v>1185</v>
      </c>
    </row>
    <row r="696" spans="2:16" ht="43.2" x14ac:dyDescent="0.3">
      <c r="B696" s="34" t="s">
        <v>4405</v>
      </c>
      <c r="C696" s="38" t="s">
        <v>908</v>
      </c>
      <c r="D696" s="38" t="s">
        <v>909</v>
      </c>
      <c r="E696" s="34" t="s">
        <v>332</v>
      </c>
      <c r="F696" s="38" t="s">
        <v>910</v>
      </c>
      <c r="G696" s="101">
        <v>68574000</v>
      </c>
      <c r="H696" s="47" t="s">
        <v>911</v>
      </c>
      <c r="I696" s="39">
        <v>45681</v>
      </c>
      <c r="J696" s="39">
        <v>45838</v>
      </c>
      <c r="K696" s="82">
        <v>1</v>
      </c>
      <c r="L696" s="102">
        <v>68574000</v>
      </c>
      <c r="M696" s="102">
        <v>0</v>
      </c>
      <c r="N696" s="34">
        <v>1</v>
      </c>
      <c r="O696" s="103">
        <v>22858000</v>
      </c>
      <c r="P696" s="38" t="s">
        <v>1185</v>
      </c>
    </row>
    <row r="697" spans="2:16" ht="57.6" x14ac:dyDescent="0.3">
      <c r="B697" s="34" t="s">
        <v>4405</v>
      </c>
      <c r="C697" s="38" t="s">
        <v>912</v>
      </c>
      <c r="D697" s="38" t="s">
        <v>913</v>
      </c>
      <c r="E697" s="34" t="s">
        <v>332</v>
      </c>
      <c r="F697" s="38" t="s">
        <v>914</v>
      </c>
      <c r="G697" s="101">
        <v>17892600</v>
      </c>
      <c r="H697" s="47" t="s">
        <v>915</v>
      </c>
      <c r="I697" s="39">
        <v>45681</v>
      </c>
      <c r="J697" s="39">
        <v>45853</v>
      </c>
      <c r="K697" s="82">
        <v>0.91666666666666663</v>
      </c>
      <c r="L697" s="102">
        <v>16401550</v>
      </c>
      <c r="M697" s="102">
        <v>1491050</v>
      </c>
      <c r="N697" s="34">
        <v>1</v>
      </c>
      <c r="O697" s="103">
        <v>5964200</v>
      </c>
      <c r="P697" s="38" t="s">
        <v>1026</v>
      </c>
    </row>
    <row r="698" spans="2:16" ht="57.6" x14ac:dyDescent="0.3">
      <c r="B698" s="34" t="s">
        <v>4405</v>
      </c>
      <c r="C698" s="38" t="s">
        <v>917</v>
      </c>
      <c r="D698" s="38" t="s">
        <v>918</v>
      </c>
      <c r="E698" s="34" t="s">
        <v>332</v>
      </c>
      <c r="F698" s="38" t="s">
        <v>919</v>
      </c>
      <c r="G698" s="101">
        <v>22744800</v>
      </c>
      <c r="H698" s="47" t="s">
        <v>920</v>
      </c>
      <c r="I698" s="39">
        <v>45681</v>
      </c>
      <c r="J698" s="39">
        <v>45853</v>
      </c>
      <c r="K698" s="82">
        <v>0.91666666666666663</v>
      </c>
      <c r="L698" s="102">
        <v>20849400</v>
      </c>
      <c r="M698" s="102">
        <v>1895400</v>
      </c>
      <c r="N698" s="34"/>
      <c r="O698" s="103">
        <v>0</v>
      </c>
      <c r="P698" s="38" t="s">
        <v>1185</v>
      </c>
    </row>
    <row r="699" spans="2:16" ht="115.2" x14ac:dyDescent="0.3">
      <c r="B699" s="34" t="s">
        <v>4405</v>
      </c>
      <c r="C699" s="38" t="s">
        <v>1265</v>
      </c>
      <c r="D699" s="38" t="s">
        <v>1266</v>
      </c>
      <c r="E699" s="34" t="s">
        <v>332</v>
      </c>
      <c r="F699" s="38" t="s">
        <v>1267</v>
      </c>
      <c r="G699" s="101">
        <v>40352400</v>
      </c>
      <c r="H699" s="47" t="s">
        <v>1268</v>
      </c>
      <c r="I699" s="39">
        <v>45684</v>
      </c>
      <c r="J699" s="39">
        <v>45853</v>
      </c>
      <c r="K699" s="82">
        <v>0.91666666666666663</v>
      </c>
      <c r="L699" s="102">
        <v>36989700</v>
      </c>
      <c r="M699" s="102">
        <v>3362700</v>
      </c>
      <c r="N699" s="34">
        <v>1</v>
      </c>
      <c r="O699" s="103">
        <v>13450800</v>
      </c>
      <c r="P699" s="38" t="s">
        <v>1010</v>
      </c>
    </row>
    <row r="700" spans="2:16" ht="86.4" x14ac:dyDescent="0.3">
      <c r="B700" s="34" t="s">
        <v>4405</v>
      </c>
      <c r="C700" s="38" t="s">
        <v>1567</v>
      </c>
      <c r="D700" s="38" t="s">
        <v>1568</v>
      </c>
      <c r="E700" s="34" t="s">
        <v>332</v>
      </c>
      <c r="F700" s="38" t="s">
        <v>1569</v>
      </c>
      <c r="G700" s="101">
        <v>24260400</v>
      </c>
      <c r="H700" s="47" t="s">
        <v>1570</v>
      </c>
      <c r="I700" s="39">
        <v>45700</v>
      </c>
      <c r="J700" s="39">
        <v>45869</v>
      </c>
      <c r="K700" s="82">
        <v>0.83333333333333337</v>
      </c>
      <c r="L700" s="102">
        <v>20217000</v>
      </c>
      <c r="M700" s="102">
        <v>4043400</v>
      </c>
      <c r="N700" s="34"/>
      <c r="O700" s="103">
        <v>0</v>
      </c>
      <c r="P700" s="38" t="s">
        <v>1026</v>
      </c>
    </row>
    <row r="701" spans="2:16" ht="158.4" x14ac:dyDescent="0.3">
      <c r="B701" s="34" t="s">
        <v>4405</v>
      </c>
      <c r="C701" s="38" t="s">
        <v>1614</v>
      </c>
      <c r="D701" s="38" t="s">
        <v>1615</v>
      </c>
      <c r="E701" s="34" t="s">
        <v>332</v>
      </c>
      <c r="F701" s="38" t="s">
        <v>1616</v>
      </c>
      <c r="G701" s="101">
        <v>30011520</v>
      </c>
      <c r="H701" s="47" t="s">
        <v>1617</v>
      </c>
      <c r="I701" s="39">
        <v>45702</v>
      </c>
      <c r="J701" s="39">
        <v>45869</v>
      </c>
      <c r="K701" s="82">
        <v>0.83333333333333337</v>
      </c>
      <c r="L701" s="102">
        <v>25009600</v>
      </c>
      <c r="M701" s="102">
        <v>5001920</v>
      </c>
      <c r="N701" s="34"/>
      <c r="O701" s="103">
        <v>0</v>
      </c>
      <c r="P701" s="38" t="s">
        <v>993</v>
      </c>
    </row>
    <row r="702" spans="2:16" ht="72" x14ac:dyDescent="0.3">
      <c r="B702" s="34" t="s">
        <v>4405</v>
      </c>
      <c r="C702" s="38" t="s">
        <v>921</v>
      </c>
      <c r="D702" s="38" t="s">
        <v>922</v>
      </c>
      <c r="E702" s="34" t="s">
        <v>332</v>
      </c>
      <c r="F702" s="38" t="s">
        <v>923</v>
      </c>
      <c r="G702" s="101">
        <v>27283200</v>
      </c>
      <c r="H702" s="47" t="s">
        <v>924</v>
      </c>
      <c r="I702" s="39">
        <v>45681</v>
      </c>
      <c r="J702" s="39">
        <v>45838</v>
      </c>
      <c r="K702" s="82">
        <v>1</v>
      </c>
      <c r="L702" s="104">
        <v>27283200</v>
      </c>
      <c r="M702" s="102">
        <v>0</v>
      </c>
      <c r="N702" s="34">
        <v>0</v>
      </c>
      <c r="O702" s="103">
        <v>0</v>
      </c>
      <c r="P702" s="38" t="s">
        <v>1034</v>
      </c>
    </row>
    <row r="703" spans="2:16" ht="100.8" x14ac:dyDescent="0.3">
      <c r="B703" s="34" t="s">
        <v>4405</v>
      </c>
      <c r="C703" s="38" t="s">
        <v>921</v>
      </c>
      <c r="D703" s="38" t="s">
        <v>926</v>
      </c>
      <c r="E703" s="34" t="s">
        <v>332</v>
      </c>
      <c r="F703" s="38" t="s">
        <v>927</v>
      </c>
      <c r="G703" s="101">
        <v>27283200</v>
      </c>
      <c r="H703" s="47" t="s">
        <v>928</v>
      </c>
      <c r="I703" s="39">
        <v>45681</v>
      </c>
      <c r="J703" s="39">
        <v>45838</v>
      </c>
      <c r="K703" s="82">
        <v>1</v>
      </c>
      <c r="L703" s="104">
        <v>27283200</v>
      </c>
      <c r="M703" s="102">
        <v>0</v>
      </c>
      <c r="N703" s="34">
        <v>0</v>
      </c>
      <c r="O703" s="103">
        <v>0</v>
      </c>
      <c r="P703" s="38" t="s">
        <v>1026</v>
      </c>
    </row>
    <row r="704" spans="2:16" ht="86.4" x14ac:dyDescent="0.3">
      <c r="B704" s="34" t="s">
        <v>4405</v>
      </c>
      <c r="C704" s="38" t="s">
        <v>921</v>
      </c>
      <c r="D704" s="38" t="s">
        <v>929</v>
      </c>
      <c r="E704" s="34" t="s">
        <v>332</v>
      </c>
      <c r="F704" s="38" t="s">
        <v>930</v>
      </c>
      <c r="G704" s="101">
        <v>27283200</v>
      </c>
      <c r="H704" s="47" t="s">
        <v>931</v>
      </c>
      <c r="I704" s="39">
        <v>45681</v>
      </c>
      <c r="J704" s="39">
        <v>45838</v>
      </c>
      <c r="K704" s="82">
        <v>1</v>
      </c>
      <c r="L704" s="104">
        <v>27283200</v>
      </c>
      <c r="M704" s="102">
        <v>0</v>
      </c>
      <c r="N704" s="34">
        <v>1</v>
      </c>
      <c r="O704" s="104" t="s">
        <v>896</v>
      </c>
      <c r="P704" s="38" t="s">
        <v>1185</v>
      </c>
    </row>
    <row r="705" spans="2:16" ht="86.4" x14ac:dyDescent="0.3">
      <c r="B705" s="34" t="s">
        <v>4405</v>
      </c>
      <c r="C705" s="38" t="s">
        <v>921</v>
      </c>
      <c r="D705" s="38" t="s">
        <v>932</v>
      </c>
      <c r="E705" s="34" t="s">
        <v>332</v>
      </c>
      <c r="F705" s="38" t="s">
        <v>933</v>
      </c>
      <c r="G705" s="101">
        <v>27283200</v>
      </c>
      <c r="H705" s="47" t="s">
        <v>934</v>
      </c>
      <c r="I705" s="39">
        <v>45681</v>
      </c>
      <c r="J705" s="39">
        <v>45838</v>
      </c>
      <c r="K705" s="82">
        <v>1</v>
      </c>
      <c r="L705" s="104">
        <v>27283200</v>
      </c>
      <c r="M705" s="102">
        <v>0</v>
      </c>
      <c r="N705" s="34">
        <v>1</v>
      </c>
      <c r="O705" s="104" t="s">
        <v>896</v>
      </c>
      <c r="P705" s="38" t="s">
        <v>1185</v>
      </c>
    </row>
    <row r="706" spans="2:16" ht="72" x14ac:dyDescent="0.3">
      <c r="B706" s="34" t="s">
        <v>4405</v>
      </c>
      <c r="C706" s="38" t="s">
        <v>921</v>
      </c>
      <c r="D706" s="38" t="s">
        <v>935</v>
      </c>
      <c r="E706" s="34" t="s">
        <v>332</v>
      </c>
      <c r="F706" s="38" t="s">
        <v>936</v>
      </c>
      <c r="G706" s="101">
        <v>27283200</v>
      </c>
      <c r="H706" s="47" t="s">
        <v>937</v>
      </c>
      <c r="I706" s="39">
        <v>45681</v>
      </c>
      <c r="J706" s="39">
        <v>45838</v>
      </c>
      <c r="K706" s="82">
        <v>1</v>
      </c>
      <c r="L706" s="104">
        <v>27283200</v>
      </c>
      <c r="M706" s="102">
        <v>0</v>
      </c>
      <c r="N706" s="34">
        <v>1</v>
      </c>
      <c r="O706" s="104" t="s">
        <v>896</v>
      </c>
      <c r="P706" s="38" t="s">
        <v>1019</v>
      </c>
    </row>
    <row r="707" spans="2:16" ht="86.4" x14ac:dyDescent="0.3">
      <c r="B707" s="34" t="s">
        <v>4405</v>
      </c>
      <c r="C707" s="38" t="s">
        <v>921</v>
      </c>
      <c r="D707" s="38" t="s">
        <v>938</v>
      </c>
      <c r="E707" s="34" t="s">
        <v>332</v>
      </c>
      <c r="F707" s="38" t="s">
        <v>939</v>
      </c>
      <c r="G707" s="101">
        <v>27283200</v>
      </c>
      <c r="H707" s="47" t="s">
        <v>940</v>
      </c>
      <c r="I707" s="39">
        <v>45681</v>
      </c>
      <c r="J707" s="39">
        <v>45838</v>
      </c>
      <c r="K707" s="82">
        <v>1</v>
      </c>
      <c r="L707" s="104">
        <v>27283200</v>
      </c>
      <c r="M707" s="102">
        <v>0</v>
      </c>
      <c r="N707" s="34">
        <v>1</v>
      </c>
      <c r="O707" s="104" t="s">
        <v>896</v>
      </c>
      <c r="P707" s="38" t="s">
        <v>1026</v>
      </c>
    </row>
    <row r="708" spans="2:16" ht="72" x14ac:dyDescent="0.3">
      <c r="B708" s="34" t="s">
        <v>4405</v>
      </c>
      <c r="C708" s="38" t="s">
        <v>921</v>
      </c>
      <c r="D708" s="38" t="s">
        <v>941</v>
      </c>
      <c r="E708" s="34" t="s">
        <v>332</v>
      </c>
      <c r="F708" s="38" t="s">
        <v>942</v>
      </c>
      <c r="G708" s="101">
        <v>27283200</v>
      </c>
      <c r="H708" s="47" t="s">
        <v>943</v>
      </c>
      <c r="I708" s="39">
        <v>45681</v>
      </c>
      <c r="J708" s="39">
        <v>45838</v>
      </c>
      <c r="K708" s="82">
        <v>1</v>
      </c>
      <c r="L708" s="104">
        <v>27283200</v>
      </c>
      <c r="M708" s="102">
        <v>0</v>
      </c>
      <c r="N708" s="34">
        <v>1</v>
      </c>
      <c r="O708" s="104" t="s">
        <v>896</v>
      </c>
      <c r="P708" s="38" t="s">
        <v>1185</v>
      </c>
    </row>
    <row r="709" spans="2:16" ht="86.4" x14ac:dyDescent="0.3">
      <c r="B709" s="34" t="s">
        <v>4405</v>
      </c>
      <c r="C709" s="38" t="s">
        <v>921</v>
      </c>
      <c r="D709" s="38" t="s">
        <v>944</v>
      </c>
      <c r="E709" s="34" t="s">
        <v>332</v>
      </c>
      <c r="F709" s="38" t="s">
        <v>945</v>
      </c>
      <c r="G709" s="101">
        <v>27283200</v>
      </c>
      <c r="H709" s="47" t="s">
        <v>946</v>
      </c>
      <c r="I709" s="39">
        <v>45681</v>
      </c>
      <c r="J709" s="39">
        <v>45838</v>
      </c>
      <c r="K709" s="82">
        <v>1</v>
      </c>
      <c r="L709" s="104">
        <v>27283200</v>
      </c>
      <c r="M709" s="102">
        <v>0</v>
      </c>
      <c r="N709" s="34">
        <v>1</v>
      </c>
      <c r="O709" s="104" t="s">
        <v>896</v>
      </c>
      <c r="P709" s="38" t="s">
        <v>1026</v>
      </c>
    </row>
    <row r="710" spans="2:16" ht="43.2" x14ac:dyDescent="0.3">
      <c r="B710" s="34" t="s">
        <v>4405</v>
      </c>
      <c r="C710" s="38" t="s">
        <v>921</v>
      </c>
      <c r="D710" s="38" t="s">
        <v>947</v>
      </c>
      <c r="E710" s="34" t="s">
        <v>332</v>
      </c>
      <c r="F710" s="38" t="s">
        <v>948</v>
      </c>
      <c r="G710" s="101">
        <v>27283200</v>
      </c>
      <c r="H710" s="47" t="s">
        <v>949</v>
      </c>
      <c r="I710" s="39">
        <v>45681</v>
      </c>
      <c r="J710" s="39">
        <v>45838</v>
      </c>
      <c r="K710" s="82">
        <v>1</v>
      </c>
      <c r="L710" s="104">
        <v>27283200</v>
      </c>
      <c r="M710" s="102">
        <v>0</v>
      </c>
      <c r="N710" s="34">
        <v>1</v>
      </c>
      <c r="O710" s="104" t="s">
        <v>896</v>
      </c>
      <c r="P710" s="38" t="s">
        <v>1185</v>
      </c>
    </row>
    <row r="711" spans="2:16" ht="43.2" x14ac:dyDescent="0.3">
      <c r="B711" s="34" t="s">
        <v>4405</v>
      </c>
      <c r="C711" s="38" t="s">
        <v>921</v>
      </c>
      <c r="D711" s="38" t="s">
        <v>950</v>
      </c>
      <c r="E711" s="34" t="s">
        <v>332</v>
      </c>
      <c r="F711" s="38" t="s">
        <v>951</v>
      </c>
      <c r="G711" s="101">
        <v>27283200</v>
      </c>
      <c r="H711" s="47" t="s">
        <v>952</v>
      </c>
      <c r="I711" s="39">
        <v>45681</v>
      </c>
      <c r="J711" s="39">
        <v>45838</v>
      </c>
      <c r="K711" s="82">
        <v>1</v>
      </c>
      <c r="L711" s="104">
        <v>27283200</v>
      </c>
      <c r="M711" s="102">
        <v>0</v>
      </c>
      <c r="N711" s="34">
        <v>0</v>
      </c>
      <c r="O711" s="103">
        <v>0</v>
      </c>
      <c r="P711" s="38" t="s">
        <v>1026</v>
      </c>
    </row>
    <row r="712" spans="2:16" ht="110.4" x14ac:dyDescent="0.3">
      <c r="B712" s="34" t="s">
        <v>4405</v>
      </c>
      <c r="C712" s="38" t="s">
        <v>953</v>
      </c>
      <c r="D712" s="38" t="s">
        <v>954</v>
      </c>
      <c r="E712" s="34" t="s">
        <v>332</v>
      </c>
      <c r="F712" s="38" t="s">
        <v>955</v>
      </c>
      <c r="G712" s="101">
        <v>24260400</v>
      </c>
      <c r="H712" s="47" t="s">
        <v>956</v>
      </c>
      <c r="I712" s="39">
        <v>45681</v>
      </c>
      <c r="J712" s="39">
        <v>45838</v>
      </c>
      <c r="K712" s="82">
        <v>1</v>
      </c>
      <c r="L712" s="104">
        <v>24260400</v>
      </c>
      <c r="M712" s="102">
        <v>0</v>
      </c>
      <c r="N712" s="34">
        <v>1</v>
      </c>
      <c r="O712" s="104" t="s">
        <v>957</v>
      </c>
      <c r="P712" s="38" t="s">
        <v>1010</v>
      </c>
    </row>
    <row r="713" spans="2:16" ht="41.4" x14ac:dyDescent="0.3">
      <c r="B713" s="34" t="s">
        <v>4405</v>
      </c>
      <c r="C713" s="38" t="s">
        <v>953</v>
      </c>
      <c r="D713" s="38" t="s">
        <v>958</v>
      </c>
      <c r="E713" s="34" t="s">
        <v>332</v>
      </c>
      <c r="F713" s="38" t="s">
        <v>959</v>
      </c>
      <c r="G713" s="101">
        <v>24260400</v>
      </c>
      <c r="H713" s="47" t="s">
        <v>960</v>
      </c>
      <c r="I713" s="39">
        <v>45681</v>
      </c>
      <c r="J713" s="39">
        <v>45838</v>
      </c>
      <c r="K713" s="82">
        <v>1</v>
      </c>
      <c r="L713" s="104">
        <v>24260400</v>
      </c>
      <c r="M713" s="102">
        <v>0</v>
      </c>
      <c r="N713" s="34">
        <v>1</v>
      </c>
      <c r="O713" s="104" t="s">
        <v>957</v>
      </c>
      <c r="P713" s="38" t="s">
        <v>1649</v>
      </c>
    </row>
    <row r="714" spans="2:16" ht="41.4" x14ac:dyDescent="0.3">
      <c r="B714" s="34" t="s">
        <v>4405</v>
      </c>
      <c r="C714" s="38" t="s">
        <v>953</v>
      </c>
      <c r="D714" s="38" t="s">
        <v>961</v>
      </c>
      <c r="E714" s="34" t="s">
        <v>332</v>
      </c>
      <c r="F714" s="38" t="s">
        <v>962</v>
      </c>
      <c r="G714" s="101">
        <v>24260400</v>
      </c>
      <c r="H714" s="47" t="s">
        <v>963</v>
      </c>
      <c r="I714" s="39">
        <v>45681</v>
      </c>
      <c r="J714" s="39">
        <v>45838</v>
      </c>
      <c r="K714" s="82">
        <v>1</v>
      </c>
      <c r="L714" s="104">
        <v>24260400</v>
      </c>
      <c r="M714" s="102">
        <v>0</v>
      </c>
      <c r="N714" s="34">
        <v>1</v>
      </c>
      <c r="O714" s="104" t="s">
        <v>957</v>
      </c>
      <c r="P714" s="38" t="s">
        <v>1185</v>
      </c>
    </row>
    <row r="715" spans="2:16" ht="69" x14ac:dyDescent="0.3">
      <c r="B715" s="34" t="s">
        <v>4405</v>
      </c>
      <c r="C715" s="38" t="s">
        <v>953</v>
      </c>
      <c r="D715" s="38" t="s">
        <v>964</v>
      </c>
      <c r="E715" s="34" t="s">
        <v>332</v>
      </c>
      <c r="F715" s="38" t="s">
        <v>965</v>
      </c>
      <c r="G715" s="101">
        <v>24260400</v>
      </c>
      <c r="H715" s="47" t="s">
        <v>966</v>
      </c>
      <c r="I715" s="39">
        <v>45681</v>
      </c>
      <c r="J715" s="39">
        <v>45838</v>
      </c>
      <c r="K715" s="82">
        <v>1</v>
      </c>
      <c r="L715" s="104">
        <v>24260400</v>
      </c>
      <c r="M715" s="102">
        <v>0</v>
      </c>
      <c r="N715" s="34">
        <v>0</v>
      </c>
      <c r="O715" s="103">
        <v>0</v>
      </c>
      <c r="P715" s="38" t="s">
        <v>1026</v>
      </c>
    </row>
    <row r="716" spans="2:16" ht="110.4" x14ac:dyDescent="0.3">
      <c r="B716" s="34" t="s">
        <v>4405</v>
      </c>
      <c r="C716" s="38" t="s">
        <v>967</v>
      </c>
      <c r="D716" s="38" t="s">
        <v>968</v>
      </c>
      <c r="E716" s="34" t="s">
        <v>332</v>
      </c>
      <c r="F716" s="38" t="s">
        <v>969</v>
      </c>
      <c r="G716" s="101">
        <v>22744800</v>
      </c>
      <c r="H716" s="47" t="s">
        <v>970</v>
      </c>
      <c r="I716" s="39">
        <v>45681</v>
      </c>
      <c r="J716" s="39">
        <v>45853</v>
      </c>
      <c r="K716" s="82">
        <v>0.92</v>
      </c>
      <c r="L716" s="104">
        <v>20849400</v>
      </c>
      <c r="M716" s="102">
        <v>1895400</v>
      </c>
      <c r="N716" s="34">
        <v>0</v>
      </c>
      <c r="O716" s="103">
        <v>0</v>
      </c>
      <c r="P716" s="38" t="s">
        <v>993</v>
      </c>
    </row>
    <row r="717" spans="2:16" ht="43.2" x14ac:dyDescent="0.3">
      <c r="B717" s="34" t="s">
        <v>4405</v>
      </c>
      <c r="C717" s="38" t="s">
        <v>971</v>
      </c>
      <c r="D717" s="38" t="s">
        <v>972</v>
      </c>
      <c r="E717" s="34" t="s">
        <v>332</v>
      </c>
      <c r="F717" s="38" t="s">
        <v>973</v>
      </c>
      <c r="G717" s="101">
        <v>22744800</v>
      </c>
      <c r="H717" s="47" t="s">
        <v>974</v>
      </c>
      <c r="I717" s="39">
        <v>45681</v>
      </c>
      <c r="J717" s="39">
        <v>45838</v>
      </c>
      <c r="K717" s="82">
        <v>1</v>
      </c>
      <c r="L717" s="104">
        <v>22744800</v>
      </c>
      <c r="M717" s="102">
        <v>0</v>
      </c>
      <c r="N717" s="34">
        <v>0</v>
      </c>
      <c r="O717" s="103">
        <v>0</v>
      </c>
      <c r="P717" s="38" t="s">
        <v>1010</v>
      </c>
    </row>
    <row r="718" spans="2:16" ht="72" x14ac:dyDescent="0.3">
      <c r="B718" s="34" t="s">
        <v>4405</v>
      </c>
      <c r="C718" s="38" t="s">
        <v>975</v>
      </c>
      <c r="D718" s="38" t="s">
        <v>976</v>
      </c>
      <c r="E718" s="34" t="s">
        <v>332</v>
      </c>
      <c r="F718" s="38" t="s">
        <v>977</v>
      </c>
      <c r="G718" s="101">
        <v>30011520</v>
      </c>
      <c r="H718" s="47" t="s">
        <v>978</v>
      </c>
      <c r="I718" s="39">
        <v>45681</v>
      </c>
      <c r="J718" s="39">
        <v>45853</v>
      </c>
      <c r="K718" s="82">
        <v>0.92</v>
      </c>
      <c r="L718" s="104">
        <v>27510560</v>
      </c>
      <c r="M718" s="102">
        <v>2500960</v>
      </c>
      <c r="N718" s="34">
        <v>0</v>
      </c>
      <c r="O718" s="103">
        <v>0</v>
      </c>
      <c r="P718" s="38" t="s">
        <v>993</v>
      </c>
    </row>
    <row r="719" spans="2:16" ht="28.8" x14ac:dyDescent="0.3">
      <c r="B719" s="34" t="s">
        <v>4405</v>
      </c>
      <c r="C719" s="38" t="s">
        <v>953</v>
      </c>
      <c r="D719" s="38" t="s">
        <v>979</v>
      </c>
      <c r="E719" s="34" t="s">
        <v>332</v>
      </c>
      <c r="F719" s="38" t="s">
        <v>980</v>
      </c>
      <c r="G719" s="101">
        <v>24260400</v>
      </c>
      <c r="H719" s="47" t="s">
        <v>981</v>
      </c>
      <c r="I719" s="39">
        <v>45681</v>
      </c>
      <c r="J719" s="39">
        <v>45853</v>
      </c>
      <c r="K719" s="82">
        <v>0.92</v>
      </c>
      <c r="L719" s="104">
        <v>22238700</v>
      </c>
      <c r="M719" s="102">
        <v>2021700</v>
      </c>
      <c r="N719" s="34">
        <v>1</v>
      </c>
      <c r="O719" s="104" t="s">
        <v>957</v>
      </c>
      <c r="P719" s="38" t="s">
        <v>1649</v>
      </c>
    </row>
    <row r="720" spans="2:16" ht="28.8" x14ac:dyDescent="0.3">
      <c r="B720" s="34" t="s">
        <v>4405</v>
      </c>
      <c r="C720" s="38" t="s">
        <v>982</v>
      </c>
      <c r="D720" s="38" t="s">
        <v>983</v>
      </c>
      <c r="E720" s="34" t="s">
        <v>332</v>
      </c>
      <c r="F720" s="38" t="s">
        <v>984</v>
      </c>
      <c r="G720" s="101">
        <v>17892600</v>
      </c>
      <c r="H720" s="47" t="s">
        <v>985</v>
      </c>
      <c r="I720" s="39">
        <v>45681</v>
      </c>
      <c r="J720" s="39">
        <v>45853</v>
      </c>
      <c r="K720" s="82">
        <v>0.92</v>
      </c>
      <c r="L720" s="104">
        <v>16401550</v>
      </c>
      <c r="M720" s="102">
        <v>1491050</v>
      </c>
      <c r="N720" s="34">
        <v>1</v>
      </c>
      <c r="O720" s="104" t="s">
        <v>916</v>
      </c>
      <c r="P720" s="38" t="s">
        <v>1026</v>
      </c>
    </row>
    <row r="721" spans="2:16" ht="43.2" x14ac:dyDescent="0.3">
      <c r="B721" s="34" t="s">
        <v>4405</v>
      </c>
      <c r="C721" s="38" t="s">
        <v>921</v>
      </c>
      <c r="D721" s="38" t="s">
        <v>986</v>
      </c>
      <c r="E721" s="34" t="s">
        <v>332</v>
      </c>
      <c r="F721" s="38" t="s">
        <v>987</v>
      </c>
      <c r="G721" s="101">
        <v>27283200</v>
      </c>
      <c r="H721" s="47" t="s">
        <v>988</v>
      </c>
      <c r="I721" s="39">
        <v>45681</v>
      </c>
      <c r="J721" s="39">
        <v>45838</v>
      </c>
      <c r="K721" s="82">
        <v>0.17</v>
      </c>
      <c r="L721" s="104">
        <v>4547200</v>
      </c>
      <c r="M721" s="102" t="s">
        <v>3419</v>
      </c>
      <c r="N721" s="34">
        <v>0</v>
      </c>
      <c r="O721" s="103">
        <v>0</v>
      </c>
      <c r="P721" s="38" t="s">
        <v>1026</v>
      </c>
    </row>
    <row r="722" spans="2:16" ht="43.2" x14ac:dyDescent="0.3">
      <c r="B722" s="34" t="s">
        <v>4405</v>
      </c>
      <c r="C722" s="38" t="s">
        <v>921</v>
      </c>
      <c r="D722" s="38" t="s">
        <v>1819</v>
      </c>
      <c r="E722" s="34" t="s">
        <v>332</v>
      </c>
      <c r="F722" s="38" t="s">
        <v>1820</v>
      </c>
      <c r="G722" s="101">
        <v>27283200</v>
      </c>
      <c r="H722" s="47" t="s">
        <v>1821</v>
      </c>
      <c r="I722" s="39">
        <v>45748</v>
      </c>
      <c r="J722" s="39">
        <v>45930</v>
      </c>
      <c r="K722" s="82">
        <v>0.5</v>
      </c>
      <c r="L722" s="104">
        <v>13641600</v>
      </c>
      <c r="M722" s="102">
        <v>13641600</v>
      </c>
      <c r="N722" s="34">
        <v>0</v>
      </c>
      <c r="O722" s="103">
        <v>0</v>
      </c>
      <c r="P722" s="38" t="s">
        <v>1026</v>
      </c>
    </row>
    <row r="723" spans="2:16" ht="28.8" x14ac:dyDescent="0.3">
      <c r="B723" s="34" t="s">
        <v>4405</v>
      </c>
      <c r="C723" s="160" t="s">
        <v>3420</v>
      </c>
      <c r="D723" s="88" t="s">
        <v>1345</v>
      </c>
      <c r="E723" s="105" t="s">
        <v>273</v>
      </c>
      <c r="F723" s="105" t="s">
        <v>3421</v>
      </c>
      <c r="G723" s="46">
        <v>43420160</v>
      </c>
      <c r="H723" s="47" t="s">
        <v>1346</v>
      </c>
      <c r="I723" s="106" t="s">
        <v>3422</v>
      </c>
      <c r="J723" s="106" t="s">
        <v>3423</v>
      </c>
      <c r="K723" s="48">
        <f>L723/G723</f>
        <v>1</v>
      </c>
      <c r="L723" s="99">
        <f>(5427520*8)</f>
        <v>43420160</v>
      </c>
      <c r="M723" s="107">
        <f>+G723-L723</f>
        <v>0</v>
      </c>
      <c r="N723" s="88">
        <v>1</v>
      </c>
      <c r="O723" s="107">
        <v>10855040</v>
      </c>
      <c r="P723" s="38" t="s">
        <v>1185</v>
      </c>
    </row>
    <row r="724" spans="2:16" ht="28.8" x14ac:dyDescent="0.3">
      <c r="B724" s="34" t="s">
        <v>4405</v>
      </c>
      <c r="C724" s="105" t="s">
        <v>3424</v>
      </c>
      <c r="D724" s="88" t="s">
        <v>1251</v>
      </c>
      <c r="E724" s="105" t="s">
        <v>273</v>
      </c>
      <c r="F724" s="108" t="s">
        <v>1252</v>
      </c>
      <c r="G724" s="49">
        <v>91432000</v>
      </c>
      <c r="H724" s="47" t="s">
        <v>1253</v>
      </c>
      <c r="I724" s="106" t="s">
        <v>3422</v>
      </c>
      <c r="J724" s="106" t="s">
        <v>3423</v>
      </c>
      <c r="K724" s="48">
        <f>L724/G724</f>
        <v>1</v>
      </c>
      <c r="L724" s="99">
        <f>11429000*8</f>
        <v>91432000</v>
      </c>
      <c r="M724" s="107">
        <f>+G724-L724</f>
        <v>0</v>
      </c>
      <c r="N724" s="88">
        <v>1</v>
      </c>
      <c r="O724" s="107">
        <v>22858000</v>
      </c>
      <c r="P724" s="38" t="s">
        <v>1185</v>
      </c>
    </row>
    <row r="725" spans="2:16" ht="57.6" x14ac:dyDescent="0.3">
      <c r="B725" s="34" t="s">
        <v>4405</v>
      </c>
      <c r="C725" s="160" t="s">
        <v>3425</v>
      </c>
      <c r="D725" s="88" t="s">
        <v>1254</v>
      </c>
      <c r="E725" s="105" t="s">
        <v>273</v>
      </c>
      <c r="F725" s="108" t="s">
        <v>1255</v>
      </c>
      <c r="G725" s="49">
        <v>32347200</v>
      </c>
      <c r="H725" s="47" t="s">
        <v>3426</v>
      </c>
      <c r="I725" s="106" t="s">
        <v>3422</v>
      </c>
      <c r="J725" s="106" t="s">
        <v>3427</v>
      </c>
      <c r="K725" s="48">
        <f>L725/G725</f>
        <v>0.8125</v>
      </c>
      <c r="L725" s="99">
        <f>(4043400*5)+(2021700*3)</f>
        <v>26282100</v>
      </c>
      <c r="M725" s="107">
        <f>+G725-L725</f>
        <v>6065100</v>
      </c>
      <c r="N725" s="88">
        <v>1</v>
      </c>
      <c r="O725" s="107">
        <v>8086800</v>
      </c>
      <c r="P725" s="38" t="s">
        <v>1010</v>
      </c>
    </row>
    <row r="726" spans="2:16" ht="41.4" x14ac:dyDescent="0.3">
      <c r="B726" s="34" t="s">
        <v>4405</v>
      </c>
      <c r="C726" s="105" t="s">
        <v>3428</v>
      </c>
      <c r="D726" s="88" t="s">
        <v>1256</v>
      </c>
      <c r="E726" s="105" t="s">
        <v>273</v>
      </c>
      <c r="F726" s="108" t="s">
        <v>1257</v>
      </c>
      <c r="G726" s="49">
        <v>36377600</v>
      </c>
      <c r="H726" s="47" t="s">
        <v>1258</v>
      </c>
      <c r="I726" s="106" t="s">
        <v>3422</v>
      </c>
      <c r="J726" s="106" t="s">
        <v>3427</v>
      </c>
      <c r="K726" s="48">
        <f>L726/G726</f>
        <v>0.8125</v>
      </c>
      <c r="L726" s="99">
        <f>(4547200*5)+(2273600*3)</f>
        <v>29556800</v>
      </c>
      <c r="M726" s="107">
        <f>+G726-L726</f>
        <v>6820800</v>
      </c>
      <c r="N726" s="88">
        <v>1</v>
      </c>
      <c r="O726" s="107">
        <v>9094400</v>
      </c>
      <c r="P726" s="38" t="s">
        <v>1010</v>
      </c>
    </row>
    <row r="727" spans="2:16" ht="55.2" x14ac:dyDescent="0.3">
      <c r="B727" s="34" t="s">
        <v>4405</v>
      </c>
      <c r="C727" s="105" t="s">
        <v>3429</v>
      </c>
      <c r="D727" s="88" t="s">
        <v>1259</v>
      </c>
      <c r="E727" s="105" t="s">
        <v>273</v>
      </c>
      <c r="F727" s="108" t="s">
        <v>1260</v>
      </c>
      <c r="G727" s="49">
        <v>32347200</v>
      </c>
      <c r="H727" s="47" t="s">
        <v>1261</v>
      </c>
      <c r="I727" s="106" t="s">
        <v>3422</v>
      </c>
      <c r="J727" s="106" t="s">
        <v>3427</v>
      </c>
      <c r="K727" s="48">
        <f>L727/G727</f>
        <v>0.8125</v>
      </c>
      <c r="L727" s="99">
        <f>(4043400*5)+(2021700*3)</f>
        <v>26282100</v>
      </c>
      <c r="M727" s="107">
        <f>+G727-L727</f>
        <v>6065100</v>
      </c>
      <c r="N727" s="88">
        <v>1</v>
      </c>
      <c r="O727" s="107">
        <v>8086800</v>
      </c>
      <c r="P727" s="38" t="s">
        <v>1185</v>
      </c>
    </row>
    <row r="728" spans="2:16" ht="41.4" x14ac:dyDescent="0.3">
      <c r="B728" s="34" t="s">
        <v>4405</v>
      </c>
      <c r="C728" s="160" t="s">
        <v>3420</v>
      </c>
      <c r="D728" s="88" t="s">
        <v>1335</v>
      </c>
      <c r="E728" s="105" t="s">
        <v>273</v>
      </c>
      <c r="F728" s="108" t="s">
        <v>1336</v>
      </c>
      <c r="G728" s="49">
        <v>25065600</v>
      </c>
      <c r="H728" s="47" t="s">
        <v>3430</v>
      </c>
      <c r="I728" s="106" t="s">
        <v>3422</v>
      </c>
      <c r="J728" s="106" t="s">
        <v>3427</v>
      </c>
      <c r="K728" s="48">
        <f>L728/G728</f>
        <v>0.8163538873994638</v>
      </c>
      <c r="L728" s="99">
        <f>(4547200*4)+(2273600)</f>
        <v>20462400</v>
      </c>
      <c r="M728" s="107">
        <f>+G728-L728</f>
        <v>4603200</v>
      </c>
      <c r="N728" s="88"/>
      <c r="O728" s="107"/>
      <c r="P728" s="38" t="s">
        <v>1034</v>
      </c>
    </row>
    <row r="729" spans="2:16" ht="82.8" x14ac:dyDescent="0.3">
      <c r="B729" s="34" t="s">
        <v>4405</v>
      </c>
      <c r="C729" s="105" t="s">
        <v>3431</v>
      </c>
      <c r="D729" s="88" t="s">
        <v>1262</v>
      </c>
      <c r="E729" s="105" t="s">
        <v>273</v>
      </c>
      <c r="F729" s="108" t="s">
        <v>1263</v>
      </c>
      <c r="G729" s="49">
        <v>23856800</v>
      </c>
      <c r="H729" s="47" t="s">
        <v>1264</v>
      </c>
      <c r="I729" s="106" t="s">
        <v>3422</v>
      </c>
      <c r="J729" s="106" t="s">
        <v>3427</v>
      </c>
      <c r="K729" s="48">
        <f>L729/G729</f>
        <v>0.8125</v>
      </c>
      <c r="L729" s="99">
        <f>(2982100*5)+(1491050*3)</f>
        <v>19383650</v>
      </c>
      <c r="M729" s="107">
        <f>+G729-L729</f>
        <v>4473150</v>
      </c>
      <c r="N729" s="88">
        <v>1</v>
      </c>
      <c r="O729" s="107">
        <v>5964200</v>
      </c>
      <c r="P729" s="38" t="s">
        <v>1034</v>
      </c>
    </row>
    <row r="730" spans="2:16" ht="41.4" x14ac:dyDescent="0.3">
      <c r="B730" s="34" t="s">
        <v>4405</v>
      </c>
      <c r="C730" s="105" t="s">
        <v>3432</v>
      </c>
      <c r="D730" s="88" t="s">
        <v>1303</v>
      </c>
      <c r="E730" s="105" t="s">
        <v>273</v>
      </c>
      <c r="F730" s="108" t="s">
        <v>1304</v>
      </c>
      <c r="G730" s="49">
        <v>30326400</v>
      </c>
      <c r="H730" s="47" t="s">
        <v>1305</v>
      </c>
      <c r="I730" s="106" t="s">
        <v>3422</v>
      </c>
      <c r="J730" s="106" t="s">
        <v>3427</v>
      </c>
      <c r="K730" s="48">
        <f>L730/G730</f>
        <v>0.8125</v>
      </c>
      <c r="L730" s="99">
        <f>(3790800*5)+(1895400*3)</f>
        <v>24640200</v>
      </c>
      <c r="M730" s="107">
        <f>+G730-L730</f>
        <v>5686200</v>
      </c>
      <c r="N730" s="88">
        <v>1</v>
      </c>
      <c r="O730" s="107">
        <v>7581600</v>
      </c>
      <c r="P730" s="38" t="s">
        <v>1034</v>
      </c>
    </row>
    <row r="731" spans="2:16" ht="27.6" x14ac:dyDescent="0.3">
      <c r="B731" s="34" t="s">
        <v>4405</v>
      </c>
      <c r="C731" s="105" t="s">
        <v>3433</v>
      </c>
      <c r="D731" s="88" t="s">
        <v>1310</v>
      </c>
      <c r="E731" s="105" t="s">
        <v>273</v>
      </c>
      <c r="F731" s="108" t="s">
        <v>1311</v>
      </c>
      <c r="G731" s="49">
        <v>43420160</v>
      </c>
      <c r="H731" s="47" t="s">
        <v>3434</v>
      </c>
      <c r="I731" s="106" t="s">
        <v>3422</v>
      </c>
      <c r="J731" s="106" t="s">
        <v>3427</v>
      </c>
      <c r="K731" s="48">
        <f>L731/G731</f>
        <v>0.8125</v>
      </c>
      <c r="L731" s="99">
        <f>(5427520*5)+(2713760*3)</f>
        <v>35278880</v>
      </c>
      <c r="M731" s="107">
        <f>+G731-L731</f>
        <v>8141280</v>
      </c>
      <c r="N731" s="88">
        <v>1</v>
      </c>
      <c r="O731" s="107">
        <v>10855040</v>
      </c>
      <c r="P731" s="38" t="s">
        <v>1026</v>
      </c>
    </row>
    <row r="732" spans="2:16" ht="207" x14ac:dyDescent="0.3">
      <c r="B732" s="34" t="s">
        <v>4405</v>
      </c>
      <c r="C732" s="105" t="s">
        <v>3435</v>
      </c>
      <c r="D732" s="88" t="s">
        <v>1246</v>
      </c>
      <c r="E732" s="105" t="s">
        <v>273</v>
      </c>
      <c r="F732" s="108" t="s">
        <v>1247</v>
      </c>
      <c r="G732" s="49">
        <v>27283200</v>
      </c>
      <c r="H732" s="47" t="s">
        <v>3436</v>
      </c>
      <c r="I732" s="106" t="s">
        <v>3422</v>
      </c>
      <c r="J732" s="106" t="s">
        <v>3427</v>
      </c>
      <c r="K732" s="48">
        <f>L732/G732</f>
        <v>0.91666666666666663</v>
      </c>
      <c r="L732" s="99">
        <f>(4547200*5)+(2273600)</f>
        <v>25009600</v>
      </c>
      <c r="M732" s="107">
        <f>+G732-L732</f>
        <v>2273600</v>
      </c>
      <c r="N732" s="88"/>
      <c r="O732" s="107"/>
      <c r="P732" s="38" t="s">
        <v>1026</v>
      </c>
    </row>
    <row r="733" spans="2:16" ht="27.6" x14ac:dyDescent="0.3">
      <c r="B733" s="34" t="s">
        <v>4405</v>
      </c>
      <c r="C733" s="105" t="s">
        <v>3437</v>
      </c>
      <c r="D733" s="88" t="s">
        <v>1270</v>
      </c>
      <c r="E733" s="105" t="s">
        <v>273</v>
      </c>
      <c r="F733" s="108" t="s">
        <v>1271</v>
      </c>
      <c r="G733" s="49">
        <v>53803200</v>
      </c>
      <c r="H733" s="47" t="s">
        <v>1272</v>
      </c>
      <c r="I733" s="106" t="s">
        <v>3422</v>
      </c>
      <c r="J733" s="106" t="s">
        <v>3427</v>
      </c>
      <c r="K733" s="48">
        <f>L733/G733</f>
        <v>0.8125</v>
      </c>
      <c r="L733" s="99">
        <f>(6725400*5)+(3362700*3)</f>
        <v>43715100</v>
      </c>
      <c r="M733" s="107">
        <f>+G733-L733</f>
        <v>10088100</v>
      </c>
      <c r="N733" s="88">
        <v>1</v>
      </c>
      <c r="O733" s="107">
        <v>13450800</v>
      </c>
      <c r="P733" s="38" t="s">
        <v>993</v>
      </c>
    </row>
    <row r="734" spans="2:16" ht="69" x14ac:dyDescent="0.3">
      <c r="B734" s="34" t="s">
        <v>4405</v>
      </c>
      <c r="C734" s="160" t="s">
        <v>3438</v>
      </c>
      <c r="D734" s="88" t="s">
        <v>1273</v>
      </c>
      <c r="E734" s="105" t="s">
        <v>273</v>
      </c>
      <c r="F734" s="108" t="s">
        <v>1274</v>
      </c>
      <c r="G734" s="49">
        <v>36377600</v>
      </c>
      <c r="H734" s="47" t="s">
        <v>3439</v>
      </c>
      <c r="I734" s="106" t="s">
        <v>3422</v>
      </c>
      <c r="J734" s="106" t="s">
        <v>3427</v>
      </c>
      <c r="K734" s="48">
        <f>L734/G734</f>
        <v>0.8125</v>
      </c>
      <c r="L734" s="99">
        <f>(4547200*5)+(2273600*3)</f>
        <v>29556800</v>
      </c>
      <c r="M734" s="107">
        <f>+G734-L734</f>
        <v>6820800</v>
      </c>
      <c r="N734" s="88">
        <v>1</v>
      </c>
      <c r="O734" s="107">
        <v>9094400</v>
      </c>
      <c r="P734" s="38" t="s">
        <v>993</v>
      </c>
    </row>
    <row r="735" spans="2:16" ht="41.4" x14ac:dyDescent="0.3">
      <c r="B735" s="34" t="s">
        <v>4405</v>
      </c>
      <c r="C735" s="160" t="s">
        <v>3438</v>
      </c>
      <c r="D735" s="88" t="s">
        <v>1275</v>
      </c>
      <c r="E735" s="105" t="s">
        <v>273</v>
      </c>
      <c r="F735" s="108" t="s">
        <v>1276</v>
      </c>
      <c r="G735" s="49">
        <v>44000000</v>
      </c>
      <c r="H735" s="47" t="s">
        <v>3440</v>
      </c>
      <c r="I735" s="106" t="s">
        <v>3422</v>
      </c>
      <c r="J735" s="106" t="s">
        <v>3427</v>
      </c>
      <c r="K735" s="48">
        <f>L735/G735</f>
        <v>0.8125</v>
      </c>
      <c r="L735" s="99">
        <f>(5500000*5)+(2750000*3)</f>
        <v>35750000</v>
      </c>
      <c r="M735" s="107">
        <f>+G735-L735</f>
        <v>8250000</v>
      </c>
      <c r="N735" s="88">
        <v>1</v>
      </c>
      <c r="O735" s="107">
        <v>11000000</v>
      </c>
      <c r="P735" s="38" t="s">
        <v>993</v>
      </c>
    </row>
    <row r="736" spans="2:16" ht="27.6" x14ac:dyDescent="0.3">
      <c r="B736" s="34" t="s">
        <v>4405</v>
      </c>
      <c r="C736" s="105" t="s">
        <v>3420</v>
      </c>
      <c r="D736" s="88" t="s">
        <v>1277</v>
      </c>
      <c r="E736" s="105" t="s">
        <v>273</v>
      </c>
      <c r="F736" s="108" t="s">
        <v>1278</v>
      </c>
      <c r="G736" s="49">
        <v>36377600</v>
      </c>
      <c r="H736" s="47" t="s">
        <v>3441</v>
      </c>
      <c r="I736" s="106" t="s">
        <v>3422</v>
      </c>
      <c r="J736" s="106" t="s">
        <v>3427</v>
      </c>
      <c r="K736" s="48">
        <f>L736/G736</f>
        <v>0.8125</v>
      </c>
      <c r="L736" s="99">
        <f>(4547200*5)+(2273600*3)</f>
        <v>29556800</v>
      </c>
      <c r="M736" s="107">
        <f>+G736-L736</f>
        <v>6820800</v>
      </c>
      <c r="N736" s="88">
        <v>1</v>
      </c>
      <c r="O736" s="107">
        <v>9094400</v>
      </c>
      <c r="P736" s="38" t="s">
        <v>1185</v>
      </c>
    </row>
    <row r="737" spans="2:16" ht="27.6" x14ac:dyDescent="0.3">
      <c r="B737" s="34" t="s">
        <v>4405</v>
      </c>
      <c r="C737" s="160" t="s">
        <v>3425</v>
      </c>
      <c r="D737" s="88" t="s">
        <v>1279</v>
      </c>
      <c r="E737" s="105" t="s">
        <v>273</v>
      </c>
      <c r="F737" s="108" t="s">
        <v>1280</v>
      </c>
      <c r="G737" s="49">
        <v>32347200</v>
      </c>
      <c r="H737" s="47" t="s">
        <v>1281</v>
      </c>
      <c r="I737" s="106" t="s">
        <v>3422</v>
      </c>
      <c r="J737" s="106" t="s">
        <v>3427</v>
      </c>
      <c r="K737" s="48">
        <f>L737/G737</f>
        <v>0.8125</v>
      </c>
      <c r="L737" s="99">
        <f>(4043400*5)+(2021700*3)</f>
        <v>26282100</v>
      </c>
      <c r="M737" s="107">
        <f>+G737-L737</f>
        <v>6065100</v>
      </c>
      <c r="N737" s="88">
        <v>1</v>
      </c>
      <c r="O737" s="107">
        <v>8086800</v>
      </c>
      <c r="P737" s="38" t="s">
        <v>1026</v>
      </c>
    </row>
    <row r="738" spans="2:16" ht="55.2" x14ac:dyDescent="0.3">
      <c r="B738" s="34" t="s">
        <v>4405</v>
      </c>
      <c r="C738" s="105" t="s">
        <v>3442</v>
      </c>
      <c r="D738" s="88" t="s">
        <v>1282</v>
      </c>
      <c r="E738" s="105" t="s">
        <v>273</v>
      </c>
      <c r="F738" s="108" t="s">
        <v>1283</v>
      </c>
      <c r="G738" s="49">
        <v>43420160</v>
      </c>
      <c r="H738" s="47" t="s">
        <v>1284</v>
      </c>
      <c r="I738" s="106" t="s">
        <v>3422</v>
      </c>
      <c r="J738" s="106" t="s">
        <v>3427</v>
      </c>
      <c r="K738" s="48">
        <f>L738/G738</f>
        <v>0.8125</v>
      </c>
      <c r="L738" s="99">
        <f>(5427520*5)+(2713760*3)</f>
        <v>35278880</v>
      </c>
      <c r="M738" s="107">
        <f>+G738-L738</f>
        <v>8141280</v>
      </c>
      <c r="N738" s="88">
        <v>1</v>
      </c>
      <c r="O738" s="107">
        <v>10855040</v>
      </c>
      <c r="P738" s="38" t="s">
        <v>993</v>
      </c>
    </row>
    <row r="739" spans="2:16" ht="27.6" x14ac:dyDescent="0.3">
      <c r="B739" s="34" t="s">
        <v>4405</v>
      </c>
      <c r="C739" s="105" t="s">
        <v>3443</v>
      </c>
      <c r="D739" s="88" t="s">
        <v>1285</v>
      </c>
      <c r="E739" s="105" t="s">
        <v>273</v>
      </c>
      <c r="F739" s="108" t="s">
        <v>1286</v>
      </c>
      <c r="G739" s="49">
        <v>43420160</v>
      </c>
      <c r="H739" s="47" t="s">
        <v>3444</v>
      </c>
      <c r="I739" s="106" t="s">
        <v>3422</v>
      </c>
      <c r="J739" s="106" t="s">
        <v>3427</v>
      </c>
      <c r="K739" s="48">
        <f>L739/G739</f>
        <v>0.8125</v>
      </c>
      <c r="L739" s="99">
        <f>(5427520*5)+(2713760*3)</f>
        <v>35278880</v>
      </c>
      <c r="M739" s="107">
        <f>+G739-L739</f>
        <v>8141280</v>
      </c>
      <c r="N739" s="88">
        <v>1</v>
      </c>
      <c r="O739" s="107">
        <v>10855040</v>
      </c>
      <c r="P739" s="38" t="s">
        <v>1010</v>
      </c>
    </row>
    <row r="740" spans="2:16" ht="41.4" x14ac:dyDescent="0.3">
      <c r="B740" s="34" t="s">
        <v>4405</v>
      </c>
      <c r="C740" s="105" t="s">
        <v>3425</v>
      </c>
      <c r="D740" s="88" t="s">
        <v>1306</v>
      </c>
      <c r="E740" s="105" t="s">
        <v>273</v>
      </c>
      <c r="F740" s="108" t="s">
        <v>1307</v>
      </c>
      <c r="G740" s="49">
        <v>32347200</v>
      </c>
      <c r="H740" s="47" t="s">
        <v>3445</v>
      </c>
      <c r="I740" s="106" t="s">
        <v>3422</v>
      </c>
      <c r="J740" s="106" t="s">
        <v>3427</v>
      </c>
      <c r="K740" s="48">
        <f>L740/G740</f>
        <v>0.8125</v>
      </c>
      <c r="L740" s="99">
        <f>(4043400*5)+(2021700*3)</f>
        <v>26282100</v>
      </c>
      <c r="M740" s="107">
        <f>+G740-L740</f>
        <v>6065100</v>
      </c>
      <c r="N740" s="88">
        <v>1</v>
      </c>
      <c r="O740" s="107">
        <v>8086800</v>
      </c>
      <c r="P740" s="38" t="s">
        <v>1026</v>
      </c>
    </row>
    <row r="741" spans="2:16" ht="27.6" x14ac:dyDescent="0.3">
      <c r="B741" s="34" t="s">
        <v>4405</v>
      </c>
      <c r="C741" s="105" t="s">
        <v>3446</v>
      </c>
      <c r="D741" s="88" t="s">
        <v>1308</v>
      </c>
      <c r="E741" s="105" t="s">
        <v>273</v>
      </c>
      <c r="F741" s="108" t="s">
        <v>1309</v>
      </c>
      <c r="G741" s="49">
        <v>23856800</v>
      </c>
      <c r="H741" s="47" t="s">
        <v>3447</v>
      </c>
      <c r="I741" s="106" t="s">
        <v>3422</v>
      </c>
      <c r="J741" s="106" t="s">
        <v>3427</v>
      </c>
      <c r="K741" s="48">
        <f>L741/G741</f>
        <v>0.8125</v>
      </c>
      <c r="L741" s="99">
        <f>(2982100*5)+(1491050*3)</f>
        <v>19383650</v>
      </c>
      <c r="M741" s="107">
        <f>+G741-L741</f>
        <v>4473150</v>
      </c>
      <c r="N741" s="88">
        <v>1</v>
      </c>
      <c r="O741" s="107">
        <v>5964200</v>
      </c>
      <c r="P741" s="38" t="s">
        <v>1026</v>
      </c>
    </row>
    <row r="742" spans="2:16" ht="82.8" x14ac:dyDescent="0.3">
      <c r="B742" s="34" t="s">
        <v>4405</v>
      </c>
      <c r="C742" s="105" t="s">
        <v>3420</v>
      </c>
      <c r="D742" s="88" t="s">
        <v>1312</v>
      </c>
      <c r="E742" s="105" t="s">
        <v>273</v>
      </c>
      <c r="F742" s="108" t="s">
        <v>1313</v>
      </c>
      <c r="G742" s="49">
        <v>43420160</v>
      </c>
      <c r="H742" s="47" t="s">
        <v>1314</v>
      </c>
      <c r="I742" s="106" t="s">
        <v>3422</v>
      </c>
      <c r="J742" s="106" t="s">
        <v>3427</v>
      </c>
      <c r="K742" s="48">
        <f>L742/G742</f>
        <v>0.8125</v>
      </c>
      <c r="L742" s="99">
        <f>(5427520*5)+(2713760*3)</f>
        <v>35278880</v>
      </c>
      <c r="M742" s="107">
        <f>+G742-L742</f>
        <v>8141280</v>
      </c>
      <c r="N742" s="88">
        <v>1</v>
      </c>
      <c r="O742" s="107">
        <v>10855040</v>
      </c>
      <c r="P742" s="38" t="s">
        <v>1038</v>
      </c>
    </row>
    <row r="743" spans="2:16" ht="41.4" x14ac:dyDescent="0.3">
      <c r="B743" s="34" t="s">
        <v>4405</v>
      </c>
      <c r="C743" s="105" t="s">
        <v>3420</v>
      </c>
      <c r="D743" s="88" t="s">
        <v>1337</v>
      </c>
      <c r="E743" s="105" t="s">
        <v>273</v>
      </c>
      <c r="F743" s="108" t="s">
        <v>1338</v>
      </c>
      <c r="G743" s="49">
        <v>36377600</v>
      </c>
      <c r="H743" s="47" t="s">
        <v>1339</v>
      </c>
      <c r="I743" s="106" t="s">
        <v>3422</v>
      </c>
      <c r="J743" s="106" t="s">
        <v>3427</v>
      </c>
      <c r="K743" s="48">
        <f>L743/G743</f>
        <v>0.8125</v>
      </c>
      <c r="L743" s="99">
        <f>(4547200*5)+(2273600*3)</f>
        <v>29556800</v>
      </c>
      <c r="M743" s="107">
        <f>+G743-L743</f>
        <v>6820800</v>
      </c>
      <c r="N743" s="88">
        <v>1</v>
      </c>
      <c r="O743" s="107">
        <v>9094400</v>
      </c>
      <c r="P743" s="38" t="s">
        <v>1026</v>
      </c>
    </row>
    <row r="744" spans="2:16" ht="55.2" x14ac:dyDescent="0.3">
      <c r="B744" s="34" t="s">
        <v>4405</v>
      </c>
      <c r="C744" s="105" t="s">
        <v>3425</v>
      </c>
      <c r="D744" s="88" t="s">
        <v>1315</v>
      </c>
      <c r="E744" s="105" t="s">
        <v>273</v>
      </c>
      <c r="F744" s="108" t="s">
        <v>1316</v>
      </c>
      <c r="G744" s="49">
        <v>32347200</v>
      </c>
      <c r="H744" s="47" t="s">
        <v>3448</v>
      </c>
      <c r="I744" s="106" t="s">
        <v>3422</v>
      </c>
      <c r="J744" s="106" t="s">
        <v>3427</v>
      </c>
      <c r="K744" s="48">
        <f>L744/G744</f>
        <v>0.8125</v>
      </c>
      <c r="L744" s="99">
        <f>(4043400*5)+(2021700*3)</f>
        <v>26282100</v>
      </c>
      <c r="M744" s="107">
        <f>+G744-L744</f>
        <v>6065100</v>
      </c>
      <c r="N744" s="88">
        <v>1</v>
      </c>
      <c r="O744" s="107">
        <v>8086800</v>
      </c>
      <c r="P744" s="38" t="s">
        <v>993</v>
      </c>
    </row>
    <row r="745" spans="2:16" ht="27.6" x14ac:dyDescent="0.3">
      <c r="B745" s="34" t="s">
        <v>4405</v>
      </c>
      <c r="C745" s="105" t="s">
        <v>3437</v>
      </c>
      <c r="D745" s="88" t="s">
        <v>1343</v>
      </c>
      <c r="E745" s="105" t="s">
        <v>273</v>
      </c>
      <c r="F745" s="108" t="s">
        <v>1344</v>
      </c>
      <c r="G745" s="49">
        <v>40015360</v>
      </c>
      <c r="H745" s="47" t="s">
        <v>3449</v>
      </c>
      <c r="I745" s="106" t="s">
        <v>3422</v>
      </c>
      <c r="J745" s="106" t="s">
        <v>3427</v>
      </c>
      <c r="K745" s="48">
        <f>L745/G745</f>
        <v>0.8125</v>
      </c>
      <c r="L745" s="99">
        <f>(5001920*5)+(2500960*3)</f>
        <v>32512480</v>
      </c>
      <c r="M745" s="107">
        <f>+G745-L745</f>
        <v>7502880</v>
      </c>
      <c r="N745" s="88">
        <v>1</v>
      </c>
      <c r="O745" s="107">
        <v>10003840</v>
      </c>
      <c r="P745" s="38" t="s">
        <v>1649</v>
      </c>
    </row>
    <row r="746" spans="2:16" ht="27.6" x14ac:dyDescent="0.3">
      <c r="B746" s="34" t="s">
        <v>4405</v>
      </c>
      <c r="C746" s="105" t="s">
        <v>3428</v>
      </c>
      <c r="D746" s="88" t="s">
        <v>1287</v>
      </c>
      <c r="E746" s="105" t="s">
        <v>273</v>
      </c>
      <c r="F746" s="108" t="s">
        <v>1288</v>
      </c>
      <c r="G746" s="49">
        <v>36377600</v>
      </c>
      <c r="H746" s="47" t="s">
        <v>1289</v>
      </c>
      <c r="I746" s="106" t="s">
        <v>3422</v>
      </c>
      <c r="J746" s="106" t="s">
        <v>3427</v>
      </c>
      <c r="K746" s="48">
        <f>L746/G746</f>
        <v>0.8125</v>
      </c>
      <c r="L746" s="99">
        <f>(4547200*5)+(2273600*3)</f>
        <v>29556800</v>
      </c>
      <c r="M746" s="107">
        <f>+G746-L746</f>
        <v>6820800</v>
      </c>
      <c r="N746" s="88">
        <v>1</v>
      </c>
      <c r="O746" s="107">
        <v>9094400</v>
      </c>
      <c r="P746" s="38" t="s">
        <v>1026</v>
      </c>
    </row>
    <row r="747" spans="2:16" ht="41.4" x14ac:dyDescent="0.3">
      <c r="B747" s="34" t="s">
        <v>4405</v>
      </c>
      <c r="C747" s="105" t="s">
        <v>3432</v>
      </c>
      <c r="D747" s="88" t="s">
        <v>1290</v>
      </c>
      <c r="E747" s="105" t="s">
        <v>273</v>
      </c>
      <c r="F747" s="108" t="s">
        <v>1291</v>
      </c>
      <c r="G747" s="49">
        <v>30326400</v>
      </c>
      <c r="H747" s="47" t="s">
        <v>1292</v>
      </c>
      <c r="I747" s="106" t="s">
        <v>3422</v>
      </c>
      <c r="J747" s="106" t="s">
        <v>3427</v>
      </c>
      <c r="K747" s="48">
        <f>L747/G747</f>
        <v>0.8125</v>
      </c>
      <c r="L747" s="99">
        <f>(3790800*5)+(1895400*3)</f>
        <v>24640200</v>
      </c>
      <c r="M747" s="107">
        <f>+G747-L747</f>
        <v>5686200</v>
      </c>
      <c r="N747" s="88">
        <v>1</v>
      </c>
      <c r="O747" s="107">
        <v>7581600</v>
      </c>
      <c r="P747" s="38" t="s">
        <v>993</v>
      </c>
    </row>
    <row r="748" spans="2:16" ht="41.4" x14ac:dyDescent="0.3">
      <c r="B748" s="34" t="s">
        <v>4405</v>
      </c>
      <c r="C748" s="105" t="s">
        <v>3450</v>
      </c>
      <c r="D748" s="88" t="s">
        <v>1293</v>
      </c>
      <c r="E748" s="105" t="s">
        <v>273</v>
      </c>
      <c r="F748" s="108" t="s">
        <v>1294</v>
      </c>
      <c r="G748" s="49">
        <v>23856800</v>
      </c>
      <c r="H748" s="47" t="s">
        <v>1295</v>
      </c>
      <c r="I748" s="106" t="s">
        <v>3422</v>
      </c>
      <c r="J748" s="106" t="s">
        <v>3427</v>
      </c>
      <c r="K748" s="48">
        <f>L748/G748</f>
        <v>0.8125</v>
      </c>
      <c r="L748" s="99">
        <f>(2982100*5)+(1491050*3)</f>
        <v>19383650</v>
      </c>
      <c r="M748" s="107">
        <f>+G748-L748</f>
        <v>4473150</v>
      </c>
      <c r="N748" s="88">
        <v>1</v>
      </c>
      <c r="O748" s="107">
        <v>5964200</v>
      </c>
      <c r="P748" s="38" t="s">
        <v>1026</v>
      </c>
    </row>
    <row r="749" spans="2:16" ht="55.2" x14ac:dyDescent="0.3">
      <c r="B749" s="34" t="s">
        <v>4405</v>
      </c>
      <c r="C749" s="105" t="s">
        <v>3420</v>
      </c>
      <c r="D749" s="88" t="s">
        <v>1296</v>
      </c>
      <c r="E749" s="105" t="s">
        <v>273</v>
      </c>
      <c r="F749" s="108" t="s">
        <v>1297</v>
      </c>
      <c r="G749" s="49">
        <v>53803200</v>
      </c>
      <c r="H749" s="47" t="s">
        <v>1298</v>
      </c>
      <c r="I749" s="106" t="s">
        <v>3422</v>
      </c>
      <c r="J749" s="106" t="s">
        <v>3427</v>
      </c>
      <c r="K749" s="48">
        <f>L749/G749</f>
        <v>0.8125</v>
      </c>
      <c r="L749" s="99">
        <f>(6725400*5)+(3362700*3)</f>
        <v>43715100</v>
      </c>
      <c r="M749" s="107">
        <f>+G749-L749</f>
        <v>10088100</v>
      </c>
      <c r="N749" s="88">
        <v>1</v>
      </c>
      <c r="O749" s="107">
        <v>13450800</v>
      </c>
      <c r="P749" s="38" t="s">
        <v>993</v>
      </c>
    </row>
    <row r="750" spans="2:16" ht="41.4" x14ac:dyDescent="0.3">
      <c r="B750" s="34" t="s">
        <v>4405</v>
      </c>
      <c r="C750" s="105" t="s">
        <v>3446</v>
      </c>
      <c r="D750" s="88" t="s">
        <v>1299</v>
      </c>
      <c r="E750" s="105" t="s">
        <v>273</v>
      </c>
      <c r="F750" s="108" t="s">
        <v>1300</v>
      </c>
      <c r="G750" s="49">
        <v>23856800</v>
      </c>
      <c r="H750" s="47" t="s">
        <v>3451</v>
      </c>
      <c r="I750" s="106" t="s">
        <v>3422</v>
      </c>
      <c r="J750" s="106" t="s">
        <v>3427</v>
      </c>
      <c r="K750" s="48">
        <f>L750/G750</f>
        <v>0.8125</v>
      </c>
      <c r="L750" s="99">
        <f>(2982100*5)+(1491050*3)</f>
        <v>19383650</v>
      </c>
      <c r="M750" s="107">
        <f>+G750-L750</f>
        <v>4473150</v>
      </c>
      <c r="N750" s="88">
        <v>1</v>
      </c>
      <c r="O750" s="107">
        <v>5964200</v>
      </c>
      <c r="P750" s="38" t="s">
        <v>1185</v>
      </c>
    </row>
    <row r="751" spans="2:16" ht="27.6" x14ac:dyDescent="0.3">
      <c r="B751" s="34" t="s">
        <v>4405</v>
      </c>
      <c r="C751" s="105" t="s">
        <v>3452</v>
      </c>
      <c r="D751" s="88" t="s">
        <v>1301</v>
      </c>
      <c r="E751" s="105" t="s">
        <v>273</v>
      </c>
      <c r="F751" s="108" t="s">
        <v>1302</v>
      </c>
      <c r="G751" s="49">
        <v>32347200</v>
      </c>
      <c r="H751" s="47" t="s">
        <v>3453</v>
      </c>
      <c r="I751" s="106" t="s">
        <v>3422</v>
      </c>
      <c r="J751" s="106" t="s">
        <v>3427</v>
      </c>
      <c r="K751" s="48">
        <f>L751/G751</f>
        <v>0.8125</v>
      </c>
      <c r="L751" s="99">
        <f>(4043400*5)+(2021700*3)</f>
        <v>26282100</v>
      </c>
      <c r="M751" s="107">
        <f>+G751-L751</f>
        <v>6065100</v>
      </c>
      <c r="N751" s="88">
        <v>1</v>
      </c>
      <c r="O751" s="107">
        <v>8086800</v>
      </c>
      <c r="P751" s="38" t="s">
        <v>1019</v>
      </c>
    </row>
    <row r="752" spans="2:16" ht="41.4" x14ac:dyDescent="0.3">
      <c r="B752" s="34" t="s">
        <v>4405</v>
      </c>
      <c r="C752" s="105" t="s">
        <v>3425</v>
      </c>
      <c r="D752" s="88" t="s">
        <v>1317</v>
      </c>
      <c r="E752" s="105" t="s">
        <v>273</v>
      </c>
      <c r="F752" s="108" t="s">
        <v>1318</v>
      </c>
      <c r="G752" s="49">
        <v>32347200</v>
      </c>
      <c r="H752" s="47" t="s">
        <v>3454</v>
      </c>
      <c r="I752" s="106" t="s">
        <v>3422</v>
      </c>
      <c r="J752" s="106" t="s">
        <v>3427</v>
      </c>
      <c r="K752" s="48">
        <f>L752/G752</f>
        <v>0.8125</v>
      </c>
      <c r="L752" s="99">
        <f>(4043400*5)+(2021700*3)</f>
        <v>26282100</v>
      </c>
      <c r="M752" s="107">
        <f>+G752-L752</f>
        <v>6065100</v>
      </c>
      <c r="N752" s="88">
        <v>1</v>
      </c>
      <c r="O752" s="107">
        <v>8086800</v>
      </c>
      <c r="P752" s="38" t="s">
        <v>1019</v>
      </c>
    </row>
    <row r="753" spans="2:16" ht="27.6" x14ac:dyDescent="0.3">
      <c r="B753" s="34" t="s">
        <v>4405</v>
      </c>
      <c r="C753" s="105" t="s">
        <v>3420</v>
      </c>
      <c r="D753" s="88" t="s">
        <v>1319</v>
      </c>
      <c r="E753" s="105" t="s">
        <v>273</v>
      </c>
      <c r="F753" s="108" t="s">
        <v>1320</v>
      </c>
      <c r="G753" s="49">
        <v>36377600</v>
      </c>
      <c r="H753" s="47" t="s">
        <v>1321</v>
      </c>
      <c r="I753" s="106" t="s">
        <v>3422</v>
      </c>
      <c r="J753" s="106" t="s">
        <v>3427</v>
      </c>
      <c r="K753" s="48">
        <f>L753/G753</f>
        <v>0.8125</v>
      </c>
      <c r="L753" s="99">
        <f>(4547200*5)+(2273600*3)</f>
        <v>29556800</v>
      </c>
      <c r="M753" s="107">
        <f>+G753-L753</f>
        <v>6820800</v>
      </c>
      <c r="N753" s="88">
        <v>1</v>
      </c>
      <c r="O753" s="107">
        <v>9094400</v>
      </c>
      <c r="P753" s="38" t="s">
        <v>1081</v>
      </c>
    </row>
    <row r="754" spans="2:16" ht="27.6" x14ac:dyDescent="0.3">
      <c r="B754" s="34" t="s">
        <v>4405</v>
      </c>
      <c r="C754" s="105" t="s">
        <v>3455</v>
      </c>
      <c r="D754" s="88" t="s">
        <v>1322</v>
      </c>
      <c r="E754" s="105" t="s">
        <v>273</v>
      </c>
      <c r="F754" s="108" t="s">
        <v>1323</v>
      </c>
      <c r="G754" s="49">
        <v>23856800</v>
      </c>
      <c r="H754" s="47" t="s">
        <v>3456</v>
      </c>
      <c r="I754" s="106" t="s">
        <v>3422</v>
      </c>
      <c r="J754" s="106" t="s">
        <v>3427</v>
      </c>
      <c r="K754" s="48">
        <f>L754/G754</f>
        <v>0.8125</v>
      </c>
      <c r="L754" s="99">
        <f>(2982100*5)+(1491050*3)</f>
        <v>19383650</v>
      </c>
      <c r="M754" s="107">
        <f>+G754-L754</f>
        <v>4473150</v>
      </c>
      <c r="N754" s="88">
        <v>1</v>
      </c>
      <c r="O754" s="107">
        <v>5964200</v>
      </c>
      <c r="P754" s="38" t="s">
        <v>1019</v>
      </c>
    </row>
    <row r="755" spans="2:16" ht="27.6" x14ac:dyDescent="0.3">
      <c r="B755" s="34" t="s">
        <v>4405</v>
      </c>
      <c r="C755" s="105" t="s">
        <v>3425</v>
      </c>
      <c r="D755" s="88" t="s">
        <v>1324</v>
      </c>
      <c r="E755" s="105" t="s">
        <v>273</v>
      </c>
      <c r="F755" s="108" t="s">
        <v>1325</v>
      </c>
      <c r="G755" s="49">
        <v>36377600</v>
      </c>
      <c r="H755" s="47" t="s">
        <v>3457</v>
      </c>
      <c r="I755" s="106" t="s">
        <v>3422</v>
      </c>
      <c r="J755" s="106" t="s">
        <v>3427</v>
      </c>
      <c r="K755" s="48">
        <f>L755/G755</f>
        <v>0.8125</v>
      </c>
      <c r="L755" s="99">
        <f>(4547200*5)+(2273600*3)</f>
        <v>29556800</v>
      </c>
      <c r="M755" s="107">
        <f>+G755-L755</f>
        <v>6820800</v>
      </c>
      <c r="N755" s="88">
        <v>1</v>
      </c>
      <c r="O755" s="107">
        <v>9094400</v>
      </c>
      <c r="P755" s="38" t="s">
        <v>1019</v>
      </c>
    </row>
    <row r="756" spans="2:16" ht="41.4" x14ac:dyDescent="0.3">
      <c r="B756" s="34" t="s">
        <v>4405</v>
      </c>
      <c r="C756" s="105" t="s">
        <v>3458</v>
      </c>
      <c r="D756" s="88" t="s">
        <v>1340</v>
      </c>
      <c r="E756" s="105" t="s">
        <v>273</v>
      </c>
      <c r="F756" s="108" t="s">
        <v>1341</v>
      </c>
      <c r="G756" s="49">
        <v>32347200</v>
      </c>
      <c r="H756" s="47" t="s">
        <v>1342</v>
      </c>
      <c r="I756" s="106" t="s">
        <v>3422</v>
      </c>
      <c r="J756" s="106" t="s">
        <v>3427</v>
      </c>
      <c r="K756" s="48">
        <f>L756/G756</f>
        <v>0.8125</v>
      </c>
      <c r="L756" s="99">
        <f>(4043400*5)+(2021700*3)</f>
        <v>26282100</v>
      </c>
      <c r="M756" s="107">
        <f>+G756-L756</f>
        <v>6065100</v>
      </c>
      <c r="N756" s="88">
        <v>1</v>
      </c>
      <c r="O756" s="107">
        <v>8086800</v>
      </c>
      <c r="P756" s="38" t="s">
        <v>1140</v>
      </c>
    </row>
    <row r="757" spans="2:16" ht="27.6" x14ac:dyDescent="0.3">
      <c r="B757" s="34" t="s">
        <v>4405</v>
      </c>
      <c r="C757" s="105" t="s">
        <v>3437</v>
      </c>
      <c r="D757" s="88" t="s">
        <v>1326</v>
      </c>
      <c r="E757" s="105" t="s">
        <v>273</v>
      </c>
      <c r="F757" s="108" t="s">
        <v>1327</v>
      </c>
      <c r="G757" s="49">
        <v>36377600</v>
      </c>
      <c r="H757" s="47" t="s">
        <v>1328</v>
      </c>
      <c r="I757" s="106" t="s">
        <v>3422</v>
      </c>
      <c r="J757" s="106" t="s">
        <v>3427</v>
      </c>
      <c r="K757" s="48">
        <f>L757/G757</f>
        <v>0.8125</v>
      </c>
      <c r="L757" s="99">
        <f>(4547200*5)+(2273600*3)</f>
        <v>29556800</v>
      </c>
      <c r="M757" s="107">
        <f>+G757-L757</f>
        <v>6820800</v>
      </c>
      <c r="N757" s="88">
        <v>1</v>
      </c>
      <c r="O757" s="107">
        <v>9094400</v>
      </c>
      <c r="P757" s="38" t="s">
        <v>1019</v>
      </c>
    </row>
    <row r="758" spans="2:16" ht="55.2" x14ac:dyDescent="0.3">
      <c r="B758" s="34" t="s">
        <v>4405</v>
      </c>
      <c r="C758" s="105" t="s">
        <v>3420</v>
      </c>
      <c r="D758" s="88" t="s">
        <v>1329</v>
      </c>
      <c r="E758" s="105" t="s">
        <v>273</v>
      </c>
      <c r="F758" s="108" t="s">
        <v>1330</v>
      </c>
      <c r="G758" s="49">
        <v>43420160</v>
      </c>
      <c r="H758" s="47" t="s">
        <v>1331</v>
      </c>
      <c r="I758" s="106" t="s">
        <v>3422</v>
      </c>
      <c r="J758" s="106" t="s">
        <v>3427</v>
      </c>
      <c r="K758" s="48">
        <f>L758/G758</f>
        <v>0.8125</v>
      </c>
      <c r="L758" s="99">
        <f>(5427520*5)+(2713760*3)</f>
        <v>35278880</v>
      </c>
      <c r="M758" s="107">
        <f>+G758-L758</f>
        <v>8141280</v>
      </c>
      <c r="N758" s="88">
        <v>1</v>
      </c>
      <c r="O758" s="107">
        <v>10855040</v>
      </c>
      <c r="P758" s="38" t="s">
        <v>1038</v>
      </c>
    </row>
    <row r="759" spans="2:16" ht="55.2" x14ac:dyDescent="0.3">
      <c r="B759" s="34" t="s">
        <v>4405</v>
      </c>
      <c r="C759" s="105" t="s">
        <v>3459</v>
      </c>
      <c r="D759" s="88" t="s">
        <v>1332</v>
      </c>
      <c r="E759" s="105" t="s">
        <v>273</v>
      </c>
      <c r="F759" s="108" t="s">
        <v>1333</v>
      </c>
      <c r="G759" s="49">
        <v>36377600</v>
      </c>
      <c r="H759" s="47" t="s">
        <v>1334</v>
      </c>
      <c r="I759" s="106" t="s">
        <v>3422</v>
      </c>
      <c r="J759" s="106" t="s">
        <v>3427</v>
      </c>
      <c r="K759" s="48">
        <f>L759/G759</f>
        <v>0.8125</v>
      </c>
      <c r="L759" s="99">
        <f>(4547200*5)+(2273600*3)</f>
        <v>29556800</v>
      </c>
      <c r="M759" s="107">
        <f>+G759-L759</f>
        <v>6820800</v>
      </c>
      <c r="N759" s="88">
        <v>1</v>
      </c>
      <c r="O759" s="107">
        <v>9094400</v>
      </c>
      <c r="P759" s="38" t="s">
        <v>1019</v>
      </c>
    </row>
    <row r="760" spans="2:16" ht="27.6" x14ac:dyDescent="0.3">
      <c r="B760" s="34" t="s">
        <v>4405</v>
      </c>
      <c r="C760" s="105" t="s">
        <v>3460</v>
      </c>
      <c r="D760" s="88" t="s">
        <v>1504</v>
      </c>
      <c r="E760" s="105" t="s">
        <v>273</v>
      </c>
      <c r="F760" s="108" t="s">
        <v>1505</v>
      </c>
      <c r="G760" s="49">
        <v>25065600</v>
      </c>
      <c r="H760" s="47" t="s">
        <v>1506</v>
      </c>
      <c r="I760" s="106" t="s">
        <v>3461</v>
      </c>
      <c r="J760" s="106" t="s">
        <v>3427</v>
      </c>
      <c r="K760" s="48">
        <f>L760/G760</f>
        <v>1</v>
      </c>
      <c r="L760" s="99">
        <f>4177600*6</f>
        <v>25065600</v>
      </c>
      <c r="M760" s="107">
        <f>+G760-L760</f>
        <v>0</v>
      </c>
      <c r="N760" s="88"/>
      <c r="O760" s="107"/>
      <c r="P760" s="38" t="s">
        <v>1171</v>
      </c>
    </row>
    <row r="761" spans="2:16" ht="41.4" x14ac:dyDescent="0.3">
      <c r="B761" s="34" t="s">
        <v>4405</v>
      </c>
      <c r="C761" s="105" t="s">
        <v>3462</v>
      </c>
      <c r="D761" s="88" t="s">
        <v>1561</v>
      </c>
      <c r="E761" s="105" t="s">
        <v>273</v>
      </c>
      <c r="F761" s="108" t="s">
        <v>1562</v>
      </c>
      <c r="G761" s="49">
        <v>30576000</v>
      </c>
      <c r="H761" s="47" t="s">
        <v>1563</v>
      </c>
      <c r="I761" s="106" t="s">
        <v>3461</v>
      </c>
      <c r="J761" s="106" t="s">
        <v>3427</v>
      </c>
      <c r="K761" s="48">
        <f>L761/G761</f>
        <v>1</v>
      </c>
      <c r="L761" s="99">
        <f>5096000*6</f>
        <v>30576000</v>
      </c>
      <c r="M761" s="107">
        <f>+G761-L761</f>
        <v>0</v>
      </c>
      <c r="N761" s="88"/>
      <c r="O761" s="107"/>
      <c r="P761" s="38" t="s">
        <v>1081</v>
      </c>
    </row>
    <row r="762" spans="2:16" ht="27.6" x14ac:dyDescent="0.3">
      <c r="B762" s="34" t="s">
        <v>4405</v>
      </c>
      <c r="C762" s="105" t="s">
        <v>3420</v>
      </c>
      <c r="D762" s="88" t="s">
        <v>1564</v>
      </c>
      <c r="E762" s="105" t="s">
        <v>273</v>
      </c>
      <c r="F762" s="108" t="s">
        <v>1565</v>
      </c>
      <c r="G762" s="49">
        <v>25065600</v>
      </c>
      <c r="H762" s="47" t="s">
        <v>1566</v>
      </c>
      <c r="I762" s="106" t="s">
        <v>3461</v>
      </c>
      <c r="J762" s="106" t="s">
        <v>3427</v>
      </c>
      <c r="K762" s="48">
        <f>L762/G762</f>
        <v>1</v>
      </c>
      <c r="L762" s="99">
        <f>4177600*6</f>
        <v>25065600</v>
      </c>
      <c r="M762" s="107">
        <f>+G762-L762</f>
        <v>0</v>
      </c>
      <c r="N762" s="88"/>
      <c r="O762" s="107"/>
      <c r="P762" s="38" t="s">
        <v>1140</v>
      </c>
    </row>
    <row r="763" spans="2:16" ht="55.2" x14ac:dyDescent="0.3">
      <c r="B763" s="34" t="s">
        <v>4405</v>
      </c>
      <c r="C763" s="105" t="s">
        <v>3463</v>
      </c>
      <c r="D763" s="88" t="s">
        <v>1571</v>
      </c>
      <c r="E763" s="105" t="s">
        <v>273</v>
      </c>
      <c r="F763" s="108" t="s">
        <v>1572</v>
      </c>
      <c r="G763" s="49">
        <v>30011520</v>
      </c>
      <c r="H763" s="47" t="s">
        <v>1573</v>
      </c>
      <c r="I763" s="106" t="s">
        <v>3461</v>
      </c>
      <c r="J763" s="106" t="s">
        <v>3427</v>
      </c>
      <c r="K763" s="48">
        <f>L763/G763</f>
        <v>1</v>
      </c>
      <c r="L763" s="99">
        <f>5001920*6</f>
        <v>30011520</v>
      </c>
      <c r="M763" s="107">
        <f>+G763-L763</f>
        <v>0</v>
      </c>
      <c r="N763" s="88"/>
      <c r="O763" s="107"/>
      <c r="P763" s="38" t="s">
        <v>1181</v>
      </c>
    </row>
    <row r="764" spans="2:16" ht="41.4" x14ac:dyDescent="0.3">
      <c r="B764" s="34" t="s">
        <v>4405</v>
      </c>
      <c r="C764" s="105" t="s">
        <v>3464</v>
      </c>
      <c r="D764" s="88" t="s">
        <v>1574</v>
      </c>
      <c r="E764" s="105" t="s">
        <v>273</v>
      </c>
      <c r="F764" s="108" t="s">
        <v>1575</v>
      </c>
      <c r="G764" s="49">
        <v>22744800</v>
      </c>
      <c r="H764" s="47" t="s">
        <v>3465</v>
      </c>
      <c r="I764" s="106" t="s">
        <v>3461</v>
      </c>
      <c r="J764" s="106" t="s">
        <v>3427</v>
      </c>
      <c r="K764" s="48">
        <f>L764/G764</f>
        <v>0.25</v>
      </c>
      <c r="L764" s="99">
        <f>(3790800*1)+(1895400)</f>
        <v>5686200</v>
      </c>
      <c r="M764" s="107">
        <f>+G764-L764</f>
        <v>17058600</v>
      </c>
      <c r="N764" s="88"/>
      <c r="O764" s="107"/>
      <c r="P764" s="38" t="s">
        <v>1185</v>
      </c>
    </row>
    <row r="765" spans="2:16" ht="82.8" x14ac:dyDescent="0.3">
      <c r="B765" s="34" t="s">
        <v>4405</v>
      </c>
      <c r="C765" s="105" t="s">
        <v>3463</v>
      </c>
      <c r="D765" s="88" t="s">
        <v>1638</v>
      </c>
      <c r="E765" s="105" t="s">
        <v>273</v>
      </c>
      <c r="F765" s="108" t="s">
        <v>1639</v>
      </c>
      <c r="G765" s="49">
        <v>30011520</v>
      </c>
      <c r="H765" s="47" t="s">
        <v>3466</v>
      </c>
      <c r="I765" s="106" t="s">
        <v>3461</v>
      </c>
      <c r="J765" s="106" t="s">
        <v>3467</v>
      </c>
      <c r="K765" s="48">
        <f>L765/G765</f>
        <v>0.91666666666666663</v>
      </c>
      <c r="L765" s="99">
        <f>(2500960*1)+(5001920*5)</f>
        <v>27510560</v>
      </c>
      <c r="M765" s="107">
        <f>+G765-L765</f>
        <v>2500960</v>
      </c>
      <c r="N765" s="88"/>
      <c r="O765" s="107"/>
      <c r="P765" s="38" t="s">
        <v>1081</v>
      </c>
    </row>
    <row r="766" spans="2:16" ht="41.4" x14ac:dyDescent="0.3">
      <c r="B766" s="34" t="s">
        <v>4405</v>
      </c>
      <c r="C766" s="105" t="s">
        <v>3468</v>
      </c>
      <c r="D766" s="88" t="s">
        <v>1721</v>
      </c>
      <c r="E766" s="105" t="s">
        <v>273</v>
      </c>
      <c r="F766" s="108" t="s">
        <v>1722</v>
      </c>
      <c r="G766" s="49">
        <v>31830400</v>
      </c>
      <c r="H766" s="47" t="s">
        <v>3469</v>
      </c>
      <c r="I766" s="106" t="s">
        <v>3470</v>
      </c>
      <c r="J766" s="106" t="s">
        <v>3471</v>
      </c>
      <c r="K766" s="48">
        <f>L766/G766</f>
        <v>0.7142857142857143</v>
      </c>
      <c r="L766" s="99">
        <f>4547200*5</f>
        <v>22736000</v>
      </c>
      <c r="M766" s="107">
        <f>+G766-L766</f>
        <v>9094400</v>
      </c>
      <c r="N766" s="88">
        <v>1</v>
      </c>
      <c r="O766" s="107">
        <v>18188800</v>
      </c>
      <c r="P766" s="38" t="s">
        <v>1081</v>
      </c>
    </row>
    <row r="767" spans="2:16" ht="41.4" x14ac:dyDescent="0.3">
      <c r="B767" s="34" t="s">
        <v>4405</v>
      </c>
      <c r="C767" s="105" t="s">
        <v>3472</v>
      </c>
      <c r="D767" s="88" t="s">
        <v>1723</v>
      </c>
      <c r="E767" s="105" t="s">
        <v>273</v>
      </c>
      <c r="F767" s="108" t="s">
        <v>1724</v>
      </c>
      <c r="G767" s="49">
        <v>22744800</v>
      </c>
      <c r="H767" s="47" t="s">
        <v>3473</v>
      </c>
      <c r="I767" s="106" t="s">
        <v>3470</v>
      </c>
      <c r="J767" s="106" t="s">
        <v>3467</v>
      </c>
      <c r="K767" s="48">
        <f>L767/G767</f>
        <v>0.83333333333333337</v>
      </c>
      <c r="L767" s="99">
        <f>3790800*5</f>
        <v>18954000</v>
      </c>
      <c r="M767" s="107">
        <f>+G767-L767</f>
        <v>3790800</v>
      </c>
      <c r="N767" s="88"/>
      <c r="O767" s="107"/>
      <c r="P767" s="38" t="s">
        <v>1019</v>
      </c>
    </row>
    <row r="768" spans="2:16" ht="41.4" x14ac:dyDescent="0.3">
      <c r="B768" s="34" t="s">
        <v>4405</v>
      </c>
      <c r="C768" s="105" t="s">
        <v>3474</v>
      </c>
      <c r="D768" s="88" t="s">
        <v>1739</v>
      </c>
      <c r="E768" s="105" t="s">
        <v>273</v>
      </c>
      <c r="F768" s="108" t="s">
        <v>1740</v>
      </c>
      <c r="G768" s="49">
        <v>32565120</v>
      </c>
      <c r="H768" s="47" t="s">
        <v>3475</v>
      </c>
      <c r="I768" s="106" t="s">
        <v>3470</v>
      </c>
      <c r="J768" s="106" t="s">
        <v>3467</v>
      </c>
      <c r="K768" s="48">
        <f>L768/G768</f>
        <v>0.83333333333333337</v>
      </c>
      <c r="L768" s="99">
        <f>5427520*5</f>
        <v>27137600</v>
      </c>
      <c r="M768" s="107">
        <f>+G768-L768</f>
        <v>5427520</v>
      </c>
      <c r="N768" s="88"/>
      <c r="O768" s="107"/>
      <c r="P768" s="38" t="s">
        <v>1171</v>
      </c>
    </row>
    <row r="769" spans="2:16" ht="27.6" x14ac:dyDescent="0.3">
      <c r="B769" s="34" t="s">
        <v>4405</v>
      </c>
      <c r="C769" s="105" t="s">
        <v>3468</v>
      </c>
      <c r="D769" s="88" t="s">
        <v>1745</v>
      </c>
      <c r="E769" s="105" t="s">
        <v>273</v>
      </c>
      <c r="F769" s="108" t="s">
        <v>1746</v>
      </c>
      <c r="G769" s="49">
        <v>32565120</v>
      </c>
      <c r="H769" s="47" t="s">
        <v>1747</v>
      </c>
      <c r="I769" s="106" t="s">
        <v>3470</v>
      </c>
      <c r="J769" s="106" t="s">
        <v>3467</v>
      </c>
      <c r="K769" s="48">
        <f>L769/G769</f>
        <v>0.5</v>
      </c>
      <c r="L769" s="99">
        <f>5427520*3</f>
        <v>16282560</v>
      </c>
      <c r="M769" s="107">
        <f>+G769-L769</f>
        <v>16282560</v>
      </c>
      <c r="N769" s="88"/>
      <c r="O769" s="107"/>
      <c r="P769" s="38" t="s">
        <v>1019</v>
      </c>
    </row>
    <row r="770" spans="2:16" ht="41.4" x14ac:dyDescent="0.3">
      <c r="B770" s="34" t="s">
        <v>4405</v>
      </c>
      <c r="C770" s="105" t="s">
        <v>3476</v>
      </c>
      <c r="D770" s="88" t="s">
        <v>1725</v>
      </c>
      <c r="E770" s="105" t="s">
        <v>273</v>
      </c>
      <c r="F770" s="108" t="s">
        <v>1726</v>
      </c>
      <c r="G770" s="49">
        <v>40352400</v>
      </c>
      <c r="H770" s="47" t="s">
        <v>1727</v>
      </c>
      <c r="I770" s="106" t="s">
        <v>3470</v>
      </c>
      <c r="J770" s="106" t="s">
        <v>3467</v>
      </c>
      <c r="K770" s="48">
        <f>L770/G770</f>
        <v>0.83333333333333337</v>
      </c>
      <c r="L770" s="99">
        <f>6725400*5</f>
        <v>33627000</v>
      </c>
      <c r="M770" s="107">
        <f>+G770-L770</f>
        <v>6725400</v>
      </c>
      <c r="N770" s="88"/>
      <c r="O770" s="107"/>
      <c r="P770" s="38" t="s">
        <v>1019</v>
      </c>
    </row>
    <row r="771" spans="2:16" ht="55.2" x14ac:dyDescent="0.3">
      <c r="B771" s="34" t="s">
        <v>4405</v>
      </c>
      <c r="C771" s="105" t="s">
        <v>3474</v>
      </c>
      <c r="D771" s="88" t="s">
        <v>1728</v>
      </c>
      <c r="E771" s="105" t="s">
        <v>273</v>
      </c>
      <c r="F771" s="108" t="s">
        <v>1729</v>
      </c>
      <c r="G771" s="49">
        <v>32565120</v>
      </c>
      <c r="H771" s="47" t="s">
        <v>3477</v>
      </c>
      <c r="I771" s="106" t="s">
        <v>3470</v>
      </c>
      <c r="J771" s="106" t="s">
        <v>3467</v>
      </c>
      <c r="K771" s="48">
        <f>L771/G771</f>
        <v>0.83333333333333337</v>
      </c>
      <c r="L771" s="99">
        <f>5427520*5</f>
        <v>27137600</v>
      </c>
      <c r="M771" s="107">
        <f>+G771-L771</f>
        <v>5427520</v>
      </c>
      <c r="N771" s="88"/>
      <c r="O771" s="107"/>
      <c r="P771" s="38" t="s">
        <v>1081</v>
      </c>
    </row>
    <row r="772" spans="2:16" ht="55.2" x14ac:dyDescent="0.3">
      <c r="B772" s="34" t="s">
        <v>4405</v>
      </c>
      <c r="C772" s="105" t="s">
        <v>3478</v>
      </c>
      <c r="D772" s="88" t="s">
        <v>1751</v>
      </c>
      <c r="E772" s="105" t="s">
        <v>273</v>
      </c>
      <c r="F772" s="108" t="s">
        <v>1752</v>
      </c>
      <c r="G772" s="49">
        <v>30576000</v>
      </c>
      <c r="H772" s="47" t="s">
        <v>1753</v>
      </c>
      <c r="I772" s="106" t="s">
        <v>3470</v>
      </c>
      <c r="J772" s="106" t="s">
        <v>3467</v>
      </c>
      <c r="K772" s="48">
        <f>L772/G772</f>
        <v>0.83333333333333337</v>
      </c>
      <c r="L772" s="99">
        <f>5096000*5</f>
        <v>25480000</v>
      </c>
      <c r="M772" s="107">
        <f>+G772-L772</f>
        <v>5096000</v>
      </c>
      <c r="N772" s="88"/>
      <c r="O772" s="107"/>
      <c r="P772" s="38" t="s">
        <v>1019</v>
      </c>
    </row>
    <row r="773" spans="2:16" ht="41.4" x14ac:dyDescent="0.3">
      <c r="B773" s="34" t="s">
        <v>4405</v>
      </c>
      <c r="C773" s="105" t="s">
        <v>3478</v>
      </c>
      <c r="D773" s="88" t="s">
        <v>1754</v>
      </c>
      <c r="E773" s="105" t="s">
        <v>273</v>
      </c>
      <c r="F773" s="108" t="s">
        <v>1755</v>
      </c>
      <c r="G773" s="49">
        <v>30011520</v>
      </c>
      <c r="H773" s="47" t="s">
        <v>3479</v>
      </c>
      <c r="I773" s="106" t="s">
        <v>3470</v>
      </c>
      <c r="J773" s="106" t="s">
        <v>3467</v>
      </c>
      <c r="K773" s="48">
        <f>L773/G773</f>
        <v>0.83333333333333337</v>
      </c>
      <c r="L773" s="99">
        <f>5001920*5</f>
        <v>25009600</v>
      </c>
      <c r="M773" s="107">
        <f>+G773-L773</f>
        <v>5001920</v>
      </c>
      <c r="N773" s="88"/>
      <c r="O773" s="107"/>
      <c r="P773" s="38" t="s">
        <v>1140</v>
      </c>
    </row>
    <row r="774" spans="2:16" ht="41.4" x14ac:dyDescent="0.3">
      <c r="B774" s="34" t="s">
        <v>4405</v>
      </c>
      <c r="C774" s="105" t="s">
        <v>3468</v>
      </c>
      <c r="D774" s="88" t="s">
        <v>1756</v>
      </c>
      <c r="E774" s="105" t="s">
        <v>273</v>
      </c>
      <c r="F774" s="108" t="s">
        <v>1757</v>
      </c>
      <c r="G774" s="49">
        <v>31830400</v>
      </c>
      <c r="H774" s="47" t="s">
        <v>1758</v>
      </c>
      <c r="I774" s="106" t="s">
        <v>3470</v>
      </c>
      <c r="J774" s="106" t="s">
        <v>3471</v>
      </c>
      <c r="K774" s="48">
        <f>L774/G774</f>
        <v>0.7142857142857143</v>
      </c>
      <c r="L774" s="99">
        <f>4547200*5</f>
        <v>22736000</v>
      </c>
      <c r="M774" s="107">
        <f>+G774-L774</f>
        <v>9094400</v>
      </c>
      <c r="N774" s="88">
        <v>1</v>
      </c>
      <c r="O774" s="107">
        <v>18188800</v>
      </c>
      <c r="P774" s="38" t="s">
        <v>1140</v>
      </c>
    </row>
    <row r="775" spans="2:16" ht="82.8" x14ac:dyDescent="0.3">
      <c r="B775" s="34" t="s">
        <v>4405</v>
      </c>
      <c r="C775" s="105" t="s">
        <v>3480</v>
      </c>
      <c r="D775" s="88" t="s">
        <v>1776</v>
      </c>
      <c r="E775" s="105" t="s">
        <v>273</v>
      </c>
      <c r="F775" s="108" t="s">
        <v>1777</v>
      </c>
      <c r="G775" s="49">
        <v>49084200</v>
      </c>
      <c r="H775" s="47" t="s">
        <v>1778</v>
      </c>
      <c r="I775" s="106" t="s">
        <v>3470</v>
      </c>
      <c r="J775" s="106" t="s">
        <v>3467</v>
      </c>
      <c r="K775" s="48">
        <f>L775/G775</f>
        <v>0.83333333333333337</v>
      </c>
      <c r="L775" s="99">
        <f>8180700*5</f>
        <v>40903500</v>
      </c>
      <c r="M775" s="107">
        <f>+G775-L775</f>
        <v>8180700</v>
      </c>
      <c r="N775" s="88"/>
      <c r="O775" s="107"/>
      <c r="P775" s="38" t="s">
        <v>1019</v>
      </c>
    </row>
    <row r="776" spans="2:16" ht="69" x14ac:dyDescent="0.3">
      <c r="B776" s="34" t="s">
        <v>4405</v>
      </c>
      <c r="C776" s="105" t="s">
        <v>3480</v>
      </c>
      <c r="D776" s="88" t="s">
        <v>1779</v>
      </c>
      <c r="E776" s="105" t="s">
        <v>273</v>
      </c>
      <c r="F776" s="108" t="s">
        <v>1780</v>
      </c>
      <c r="G776" s="49">
        <v>54000000</v>
      </c>
      <c r="H776" s="47" t="s">
        <v>1781</v>
      </c>
      <c r="I776" s="106" t="s">
        <v>3470</v>
      </c>
      <c r="J776" s="106" t="s">
        <v>3467</v>
      </c>
      <c r="K776" s="48">
        <f>L776/G776</f>
        <v>0.83333333333333337</v>
      </c>
      <c r="L776" s="99">
        <f>9000000*5</f>
        <v>45000000</v>
      </c>
      <c r="M776" s="107">
        <f>+G776-L776</f>
        <v>9000000</v>
      </c>
      <c r="N776" s="88"/>
      <c r="O776" s="107"/>
      <c r="P776" s="38" t="s">
        <v>1019</v>
      </c>
    </row>
    <row r="777" spans="2:16" ht="41.4" x14ac:dyDescent="0.3">
      <c r="B777" s="34" t="s">
        <v>4405</v>
      </c>
      <c r="C777" s="105" t="s">
        <v>3468</v>
      </c>
      <c r="D777" s="88" t="s">
        <v>1782</v>
      </c>
      <c r="E777" s="105" t="s">
        <v>273</v>
      </c>
      <c r="F777" s="108" t="s">
        <v>1783</v>
      </c>
      <c r="G777" s="49">
        <v>27283200</v>
      </c>
      <c r="H777" s="47" t="s">
        <v>3481</v>
      </c>
      <c r="I777" s="106" t="s">
        <v>3470</v>
      </c>
      <c r="J777" s="106" t="s">
        <v>3467</v>
      </c>
      <c r="K777" s="48">
        <f>L777/G777</f>
        <v>0.83333333333333337</v>
      </c>
      <c r="L777" s="99">
        <f>4547200*5</f>
        <v>22736000</v>
      </c>
      <c r="M777" s="107">
        <f>+G777-L777</f>
        <v>4547200</v>
      </c>
      <c r="N777" s="88"/>
      <c r="O777" s="107"/>
      <c r="P777" s="38" t="s">
        <v>1019</v>
      </c>
    </row>
    <row r="778" spans="2:16" ht="41.4" x14ac:dyDescent="0.3">
      <c r="B778" s="34" t="s">
        <v>4405</v>
      </c>
      <c r="C778" s="105" t="s">
        <v>3468</v>
      </c>
      <c r="D778" s="88" t="s">
        <v>1784</v>
      </c>
      <c r="E778" s="105" t="s">
        <v>273</v>
      </c>
      <c r="F778" s="108" t="s">
        <v>1785</v>
      </c>
      <c r="G778" s="49">
        <v>25065600</v>
      </c>
      <c r="H778" s="47" t="s">
        <v>3482</v>
      </c>
      <c r="I778" s="106" t="s">
        <v>3470</v>
      </c>
      <c r="J778" s="106" t="s">
        <v>3467</v>
      </c>
      <c r="K778" s="48">
        <f>L778/G778</f>
        <v>0.83333333333333337</v>
      </c>
      <c r="L778" s="99">
        <f>4177600*5</f>
        <v>20888000</v>
      </c>
      <c r="M778" s="107">
        <f>+G778-L778</f>
        <v>4177600</v>
      </c>
      <c r="N778" s="88"/>
      <c r="O778" s="107"/>
      <c r="P778" s="38" t="s">
        <v>3505</v>
      </c>
    </row>
    <row r="779" spans="2:16" ht="27.6" x14ac:dyDescent="0.3">
      <c r="B779" s="34" t="s">
        <v>4405</v>
      </c>
      <c r="C779" s="105" t="s">
        <v>3478</v>
      </c>
      <c r="D779" s="88" t="s">
        <v>1789</v>
      </c>
      <c r="E779" s="105" t="s">
        <v>273</v>
      </c>
      <c r="F779" s="108" t="s">
        <v>1790</v>
      </c>
      <c r="G779" s="49">
        <v>27283200</v>
      </c>
      <c r="H779" s="47" t="s">
        <v>1791</v>
      </c>
      <c r="I779" s="106" t="s">
        <v>3470</v>
      </c>
      <c r="J779" s="106" t="s">
        <v>3471</v>
      </c>
      <c r="K779" s="48">
        <f>L779/G779</f>
        <v>0.75</v>
      </c>
      <c r="L779" s="99">
        <f>(2273600*3)+(4547200*3)</f>
        <v>20462400</v>
      </c>
      <c r="M779" s="107">
        <f>+G779-L779+O779</f>
        <v>20462400</v>
      </c>
      <c r="N779" s="88">
        <v>1</v>
      </c>
      <c r="O779" s="107">
        <v>13641600</v>
      </c>
      <c r="P779" s="38" t="s">
        <v>1099</v>
      </c>
    </row>
    <row r="780" spans="2:16" ht="27.6" x14ac:dyDescent="0.3">
      <c r="B780" s="34" t="s">
        <v>4405</v>
      </c>
      <c r="C780" s="105" t="s">
        <v>3483</v>
      </c>
      <c r="D780" s="88" t="s">
        <v>1792</v>
      </c>
      <c r="E780" s="105" t="s">
        <v>273</v>
      </c>
      <c r="F780" s="108" t="s">
        <v>1793</v>
      </c>
      <c r="G780" s="49">
        <v>25065600</v>
      </c>
      <c r="H780" s="47" t="s">
        <v>3484</v>
      </c>
      <c r="I780" s="106" t="s">
        <v>3470</v>
      </c>
      <c r="J780" s="106" t="s">
        <v>3471</v>
      </c>
      <c r="K780" s="48">
        <f>L780/G780</f>
        <v>0.75</v>
      </c>
      <c r="L780" s="99">
        <f>(2088800*3)+(4177600*3)</f>
        <v>18799200</v>
      </c>
      <c r="M780" s="107">
        <f>+G780-L780+O780</f>
        <v>18799200</v>
      </c>
      <c r="N780" s="88">
        <v>1</v>
      </c>
      <c r="O780" s="107">
        <v>12532800</v>
      </c>
      <c r="P780" s="38" t="s">
        <v>1099</v>
      </c>
    </row>
    <row r="781" spans="2:16" ht="55.2" x14ac:dyDescent="0.3">
      <c r="B781" s="34" t="s">
        <v>4405</v>
      </c>
      <c r="C781" s="105" t="s">
        <v>3468</v>
      </c>
      <c r="D781" s="88" t="s">
        <v>1803</v>
      </c>
      <c r="E781" s="105" t="s">
        <v>273</v>
      </c>
      <c r="F781" s="108" t="s">
        <v>1804</v>
      </c>
      <c r="G781" s="49">
        <v>14621600</v>
      </c>
      <c r="H781" s="47" t="s">
        <v>3485</v>
      </c>
      <c r="I781" s="106" t="s">
        <v>3470</v>
      </c>
      <c r="J781" s="106" t="s">
        <v>3427</v>
      </c>
      <c r="K781" s="48">
        <f>L781/G781</f>
        <v>1</v>
      </c>
      <c r="L781" s="99">
        <f>(2088800*3)+(4177600*2)</f>
        <v>14621600</v>
      </c>
      <c r="M781" s="107">
        <f>+G781-L781+O781</f>
        <v>2088800</v>
      </c>
      <c r="N781" s="88">
        <v>1</v>
      </c>
      <c r="O781" s="107">
        <v>2088800</v>
      </c>
      <c r="P781" s="38" t="s">
        <v>1099</v>
      </c>
    </row>
    <row r="782" spans="2:16" ht="55.2" x14ac:dyDescent="0.3">
      <c r="B782" s="34" t="s">
        <v>4405</v>
      </c>
      <c r="C782" s="105" t="s">
        <v>3486</v>
      </c>
      <c r="D782" s="88" t="s">
        <v>1838</v>
      </c>
      <c r="E782" s="105" t="s">
        <v>273</v>
      </c>
      <c r="F782" s="108" t="s">
        <v>1839</v>
      </c>
      <c r="G782" s="49">
        <v>30011520</v>
      </c>
      <c r="H782" s="47" t="s">
        <v>3487</v>
      </c>
      <c r="I782" s="106" t="s">
        <v>3488</v>
      </c>
      <c r="J782" s="106" t="s">
        <v>3489</v>
      </c>
      <c r="K782" s="48">
        <f>L782/G782</f>
        <v>0.58333333333333337</v>
      </c>
      <c r="L782" s="99">
        <f>(2500960)+(5001920*3)</f>
        <v>17506720</v>
      </c>
      <c r="M782" s="107">
        <f>+G782-L782+O782</f>
        <v>12504800</v>
      </c>
      <c r="N782" s="88"/>
      <c r="O782" s="107"/>
      <c r="P782" s="38" t="s">
        <v>1099</v>
      </c>
    </row>
    <row r="783" spans="2:16" ht="41.4" x14ac:dyDescent="0.3">
      <c r="B783" s="34" t="s">
        <v>4405</v>
      </c>
      <c r="C783" s="105" t="s">
        <v>3468</v>
      </c>
      <c r="D783" s="88" t="s">
        <v>3490</v>
      </c>
      <c r="E783" s="105" t="s">
        <v>273</v>
      </c>
      <c r="F783" s="108" t="s">
        <v>3491</v>
      </c>
      <c r="G783" s="49">
        <v>12532800</v>
      </c>
      <c r="H783" s="47" t="s">
        <v>1872</v>
      </c>
      <c r="I783" s="106" t="s">
        <v>3423</v>
      </c>
      <c r="J783" s="106" t="s">
        <v>3467</v>
      </c>
      <c r="K783" s="48">
        <f>L783/G783</f>
        <v>0.66666666666666663</v>
      </c>
      <c r="L783" s="99">
        <f>4177600*2</f>
        <v>8355200</v>
      </c>
      <c r="M783" s="107">
        <f>+G783-L783+O783</f>
        <v>4177600</v>
      </c>
      <c r="N783" s="88"/>
      <c r="O783" s="107"/>
      <c r="P783" s="38" t="s">
        <v>1099</v>
      </c>
    </row>
    <row r="784" spans="2:16" ht="27.6" x14ac:dyDescent="0.3">
      <c r="B784" s="34" t="s">
        <v>4405</v>
      </c>
      <c r="C784" s="105" t="s">
        <v>3492</v>
      </c>
      <c r="D784" s="88" t="s">
        <v>3493</v>
      </c>
      <c r="E784" s="105" t="s">
        <v>273</v>
      </c>
      <c r="F784" s="108" t="s">
        <v>1879</v>
      </c>
      <c r="G784" s="49">
        <v>8946300</v>
      </c>
      <c r="H784" s="47" t="s">
        <v>1880</v>
      </c>
      <c r="I784" s="106" t="s">
        <v>3423</v>
      </c>
      <c r="J784" s="106" t="s">
        <v>3467</v>
      </c>
      <c r="K784" s="48">
        <f>L784/G784</f>
        <v>0.66666666666666663</v>
      </c>
      <c r="L784" s="99">
        <f>2982100*2</f>
        <v>5964200</v>
      </c>
      <c r="M784" s="107">
        <f>+G784-L784+O784</f>
        <v>2982100</v>
      </c>
      <c r="N784" s="88"/>
      <c r="O784" s="107"/>
      <c r="P784" s="38" t="s">
        <v>1099</v>
      </c>
    </row>
    <row r="785" spans="2:16" ht="82.8" x14ac:dyDescent="0.3">
      <c r="B785" s="34" t="s">
        <v>4405</v>
      </c>
      <c r="C785" s="38" t="s">
        <v>989</v>
      </c>
      <c r="D785" s="38" t="s">
        <v>990</v>
      </c>
      <c r="E785" s="34" t="s">
        <v>332</v>
      </c>
      <c r="F785" s="38" t="s">
        <v>991</v>
      </c>
      <c r="G785" s="101">
        <v>24260400</v>
      </c>
      <c r="H785" s="47" t="s">
        <v>992</v>
      </c>
      <c r="I785" s="39">
        <v>45681</v>
      </c>
      <c r="J785" s="39">
        <v>45838</v>
      </c>
      <c r="K785" s="82">
        <v>1</v>
      </c>
      <c r="L785" s="104">
        <v>24260400</v>
      </c>
      <c r="M785" s="34">
        <v>0</v>
      </c>
      <c r="N785" s="34">
        <v>1</v>
      </c>
      <c r="O785" s="104" t="s">
        <v>957</v>
      </c>
      <c r="P785" s="38" t="s">
        <v>1099</v>
      </c>
    </row>
    <row r="786" spans="2:16" ht="27.6" x14ac:dyDescent="0.3">
      <c r="B786" s="34" t="s">
        <v>4405</v>
      </c>
      <c r="C786" s="38" t="s">
        <v>994</v>
      </c>
      <c r="D786" s="38" t="s">
        <v>995</v>
      </c>
      <c r="E786" s="34" t="s">
        <v>332</v>
      </c>
      <c r="F786" s="38" t="s">
        <v>996</v>
      </c>
      <c r="G786" s="101">
        <v>27283200</v>
      </c>
      <c r="H786" s="47" t="s">
        <v>997</v>
      </c>
      <c r="I786" s="39">
        <v>45681</v>
      </c>
      <c r="J786" s="39">
        <v>45838</v>
      </c>
      <c r="K786" s="82">
        <v>1</v>
      </c>
      <c r="L786" s="104">
        <v>27283200</v>
      </c>
      <c r="M786" s="34">
        <v>0</v>
      </c>
      <c r="N786" s="34">
        <v>1</v>
      </c>
      <c r="O786" s="104" t="s">
        <v>896</v>
      </c>
      <c r="P786" s="38" t="s">
        <v>1099</v>
      </c>
    </row>
    <row r="787" spans="2:16" ht="27.6" x14ac:dyDescent="0.3">
      <c r="B787" s="34" t="s">
        <v>4405</v>
      </c>
      <c r="C787" s="38" t="s">
        <v>998</v>
      </c>
      <c r="D787" s="38" t="s">
        <v>999</v>
      </c>
      <c r="E787" s="34" t="s">
        <v>332</v>
      </c>
      <c r="F787" s="38" t="s">
        <v>1000</v>
      </c>
      <c r="G787" s="101">
        <v>30576000</v>
      </c>
      <c r="H787" s="47" t="s">
        <v>244</v>
      </c>
      <c r="I787" s="39">
        <v>45681</v>
      </c>
      <c r="J787" s="39">
        <v>45838</v>
      </c>
      <c r="K787" s="82">
        <v>0.33</v>
      </c>
      <c r="L787" s="104">
        <v>10192000</v>
      </c>
      <c r="M787" s="104">
        <v>20384000</v>
      </c>
      <c r="N787" s="34">
        <v>1</v>
      </c>
      <c r="O787" s="103">
        <v>0</v>
      </c>
      <c r="P787" s="38" t="s">
        <v>1099</v>
      </c>
    </row>
    <row r="788" spans="2:16" ht="41.4" x14ac:dyDescent="0.3">
      <c r="B788" s="34" t="s">
        <v>4405</v>
      </c>
      <c r="C788" s="38" t="s">
        <v>1001</v>
      </c>
      <c r="D788" s="38" t="s">
        <v>1002</v>
      </c>
      <c r="E788" s="34" t="s">
        <v>332</v>
      </c>
      <c r="F788" s="38" t="s">
        <v>1003</v>
      </c>
      <c r="G788" s="101">
        <v>17892600</v>
      </c>
      <c r="H788" s="47" t="s">
        <v>1004</v>
      </c>
      <c r="I788" s="39">
        <v>45681</v>
      </c>
      <c r="J788" s="39">
        <v>45838</v>
      </c>
      <c r="K788" s="82">
        <v>1</v>
      </c>
      <c r="L788" s="104">
        <v>17892600</v>
      </c>
      <c r="M788" s="34">
        <v>0</v>
      </c>
      <c r="N788" s="34">
        <v>1</v>
      </c>
      <c r="O788" s="104" t="s">
        <v>916</v>
      </c>
      <c r="P788" s="38" t="s">
        <v>1099</v>
      </c>
    </row>
    <row r="789" spans="2:16" ht="41.4" x14ac:dyDescent="0.3">
      <c r="B789" s="34" t="s">
        <v>4405</v>
      </c>
      <c r="C789" s="38" t="s">
        <v>1005</v>
      </c>
      <c r="D789" s="38" t="s">
        <v>1006</v>
      </c>
      <c r="E789" s="34" t="s">
        <v>332</v>
      </c>
      <c r="F789" s="38" t="s">
        <v>1007</v>
      </c>
      <c r="G789" s="101">
        <v>22744800</v>
      </c>
      <c r="H789" s="47" t="s">
        <v>1008</v>
      </c>
      <c r="I789" s="39">
        <v>45684</v>
      </c>
      <c r="J789" s="39">
        <v>45838</v>
      </c>
      <c r="K789" s="82">
        <v>1</v>
      </c>
      <c r="L789" s="101">
        <v>22744800</v>
      </c>
      <c r="M789" s="34">
        <v>0</v>
      </c>
      <c r="N789" s="34">
        <v>1</v>
      </c>
      <c r="O789" s="104" t="s">
        <v>1009</v>
      </c>
      <c r="P789" s="38" t="s">
        <v>1099</v>
      </c>
    </row>
    <row r="790" spans="2:16" ht="27.6" x14ac:dyDescent="0.3">
      <c r="B790" s="34" t="s">
        <v>4405</v>
      </c>
      <c r="C790" s="38" t="s">
        <v>1011</v>
      </c>
      <c r="D790" s="38" t="s">
        <v>1012</v>
      </c>
      <c r="E790" s="34" t="s">
        <v>332</v>
      </c>
      <c r="F790" s="38" t="s">
        <v>1013</v>
      </c>
      <c r="G790" s="101">
        <v>17892600</v>
      </c>
      <c r="H790" s="47" t="s">
        <v>1014</v>
      </c>
      <c r="I790" s="39">
        <v>45684</v>
      </c>
      <c r="J790" s="39">
        <v>45838</v>
      </c>
      <c r="K790" s="82">
        <v>1</v>
      </c>
      <c r="L790" s="101">
        <v>17892600</v>
      </c>
      <c r="M790" s="34">
        <v>0</v>
      </c>
      <c r="N790" s="34">
        <v>1</v>
      </c>
      <c r="O790" s="104" t="s">
        <v>916</v>
      </c>
      <c r="P790" s="38" t="s">
        <v>1099</v>
      </c>
    </row>
    <row r="791" spans="2:16" ht="82.8" x14ac:dyDescent="0.3">
      <c r="B791" s="34" t="s">
        <v>4405</v>
      </c>
      <c r="C791" s="38" t="s">
        <v>1005</v>
      </c>
      <c r="D791" s="38" t="s">
        <v>1020</v>
      </c>
      <c r="E791" s="34" t="s">
        <v>332</v>
      </c>
      <c r="F791" s="38" t="s">
        <v>1021</v>
      </c>
      <c r="G791" s="101">
        <v>22744800</v>
      </c>
      <c r="H791" s="47" t="s">
        <v>1022</v>
      </c>
      <c r="I791" s="39">
        <v>45684</v>
      </c>
      <c r="J791" s="39">
        <v>45838</v>
      </c>
      <c r="K791" s="82">
        <v>1</v>
      </c>
      <c r="L791" s="101">
        <v>22744800</v>
      </c>
      <c r="M791" s="34">
        <v>0</v>
      </c>
      <c r="N791" s="34">
        <v>1</v>
      </c>
      <c r="O791" s="104" t="s">
        <v>1009</v>
      </c>
      <c r="P791" s="38" t="s">
        <v>1099</v>
      </c>
    </row>
    <row r="792" spans="2:16" ht="41.4" x14ac:dyDescent="0.3">
      <c r="B792" s="34" t="s">
        <v>4405</v>
      </c>
      <c r="C792" s="38" t="s">
        <v>1011</v>
      </c>
      <c r="D792" s="38" t="s">
        <v>1023</v>
      </c>
      <c r="E792" s="34" t="s">
        <v>332</v>
      </c>
      <c r="F792" s="38" t="s">
        <v>1024</v>
      </c>
      <c r="G792" s="101">
        <v>17892600</v>
      </c>
      <c r="H792" s="47" t="s">
        <v>1025</v>
      </c>
      <c r="I792" s="39">
        <v>45684</v>
      </c>
      <c r="J792" s="39">
        <v>45838</v>
      </c>
      <c r="K792" s="82">
        <v>1</v>
      </c>
      <c r="L792" s="34">
        <v>17892600</v>
      </c>
      <c r="M792" s="34">
        <v>0</v>
      </c>
      <c r="N792" s="34">
        <v>1</v>
      </c>
      <c r="O792" s="104" t="s">
        <v>916</v>
      </c>
      <c r="P792" s="38" t="s">
        <v>1099</v>
      </c>
    </row>
    <row r="793" spans="2:16" ht="27.6" x14ac:dyDescent="0.3">
      <c r="B793" s="34" t="s">
        <v>4405</v>
      </c>
      <c r="C793" s="38" t="s">
        <v>1011</v>
      </c>
      <c r="D793" s="38" t="s">
        <v>1027</v>
      </c>
      <c r="E793" s="34" t="s">
        <v>332</v>
      </c>
      <c r="F793" s="38" t="s">
        <v>1028</v>
      </c>
      <c r="G793" s="101">
        <v>17892600</v>
      </c>
      <c r="H793" s="47" t="s">
        <v>1029</v>
      </c>
      <c r="I793" s="39">
        <v>45684</v>
      </c>
      <c r="J793" s="39">
        <v>45838</v>
      </c>
      <c r="K793" s="82">
        <v>1</v>
      </c>
      <c r="L793" s="34">
        <v>17892600</v>
      </c>
      <c r="M793" s="34">
        <v>0</v>
      </c>
      <c r="N793" s="34">
        <v>1</v>
      </c>
      <c r="O793" s="104" t="s">
        <v>916</v>
      </c>
      <c r="P793" s="38" t="s">
        <v>1099</v>
      </c>
    </row>
    <row r="794" spans="2:16" ht="55.2" x14ac:dyDescent="0.3">
      <c r="B794" s="34" t="s">
        <v>4405</v>
      </c>
      <c r="C794" s="38" t="s">
        <v>1030</v>
      </c>
      <c r="D794" s="38" t="s">
        <v>1031</v>
      </c>
      <c r="E794" s="34" t="s">
        <v>332</v>
      </c>
      <c r="F794" s="38" t="s">
        <v>1032</v>
      </c>
      <c r="G794" s="101">
        <v>22744800</v>
      </c>
      <c r="H794" s="47" t="s">
        <v>1033</v>
      </c>
      <c r="I794" s="39">
        <v>45684</v>
      </c>
      <c r="J794" s="39">
        <v>45838</v>
      </c>
      <c r="K794" s="82">
        <v>1</v>
      </c>
      <c r="L794" s="34">
        <v>22744800</v>
      </c>
      <c r="M794" s="34">
        <v>0</v>
      </c>
      <c r="N794" s="34">
        <v>1</v>
      </c>
      <c r="O794" s="104" t="s">
        <v>1009</v>
      </c>
      <c r="P794" s="38" t="s">
        <v>1099</v>
      </c>
    </row>
    <row r="795" spans="2:16" ht="41.4" x14ac:dyDescent="0.3">
      <c r="B795" s="34" t="s">
        <v>4405</v>
      </c>
      <c r="C795" s="38" t="s">
        <v>1011</v>
      </c>
      <c r="D795" s="38" t="s">
        <v>1035</v>
      </c>
      <c r="E795" s="34" t="s">
        <v>332</v>
      </c>
      <c r="F795" s="38" t="s">
        <v>1036</v>
      </c>
      <c r="G795" s="101">
        <v>17892600</v>
      </c>
      <c r="H795" s="47" t="s">
        <v>1037</v>
      </c>
      <c r="I795" s="39">
        <v>45684</v>
      </c>
      <c r="J795" s="39">
        <v>45838</v>
      </c>
      <c r="K795" s="82">
        <v>1</v>
      </c>
      <c r="L795" s="101">
        <v>17892600</v>
      </c>
      <c r="M795" s="34">
        <v>0</v>
      </c>
      <c r="N795" s="34">
        <v>1</v>
      </c>
      <c r="O795" s="104" t="s">
        <v>916</v>
      </c>
      <c r="P795" s="38" t="s">
        <v>1099</v>
      </c>
    </row>
    <row r="796" spans="2:16" ht="55.2" x14ac:dyDescent="0.3">
      <c r="B796" s="34" t="s">
        <v>4405</v>
      </c>
      <c r="C796" s="38" t="s">
        <v>1011</v>
      </c>
      <c r="D796" s="38" t="s">
        <v>1039</v>
      </c>
      <c r="E796" s="34" t="s">
        <v>332</v>
      </c>
      <c r="F796" s="38" t="s">
        <v>1040</v>
      </c>
      <c r="G796" s="101">
        <v>17892600</v>
      </c>
      <c r="H796" s="47" t="s">
        <v>1041</v>
      </c>
      <c r="I796" s="39">
        <v>45684</v>
      </c>
      <c r="J796" s="39">
        <v>45838</v>
      </c>
      <c r="K796" s="82">
        <v>1</v>
      </c>
      <c r="L796" s="101">
        <v>17892600</v>
      </c>
      <c r="M796" s="34">
        <v>0</v>
      </c>
      <c r="N796" s="34">
        <v>0</v>
      </c>
      <c r="O796" s="103">
        <v>0</v>
      </c>
      <c r="P796" s="38" t="s">
        <v>1099</v>
      </c>
    </row>
    <row r="797" spans="2:16" ht="41.4" x14ac:dyDescent="0.3">
      <c r="B797" s="34" t="s">
        <v>4405</v>
      </c>
      <c r="C797" s="38" t="s">
        <v>1043</v>
      </c>
      <c r="D797" s="38" t="s">
        <v>1044</v>
      </c>
      <c r="E797" s="34" t="s">
        <v>332</v>
      </c>
      <c r="F797" s="38" t="s">
        <v>1045</v>
      </c>
      <c r="G797" s="101">
        <v>22744800</v>
      </c>
      <c r="H797" s="47" t="s">
        <v>1046</v>
      </c>
      <c r="I797" s="39">
        <v>45684</v>
      </c>
      <c r="J797" s="39">
        <v>45838</v>
      </c>
      <c r="K797" s="82">
        <v>1</v>
      </c>
      <c r="L797" s="104">
        <v>22744800</v>
      </c>
      <c r="M797" s="34">
        <v>0</v>
      </c>
      <c r="N797" s="34">
        <v>1</v>
      </c>
      <c r="O797" s="104" t="s">
        <v>1009</v>
      </c>
      <c r="P797" s="38" t="s">
        <v>1099</v>
      </c>
    </row>
    <row r="798" spans="2:16" ht="41.4" x14ac:dyDescent="0.3">
      <c r="B798" s="34" t="s">
        <v>4405</v>
      </c>
      <c r="C798" s="38" t="s">
        <v>1011</v>
      </c>
      <c r="D798" s="38" t="s">
        <v>1047</v>
      </c>
      <c r="E798" s="34" t="s">
        <v>332</v>
      </c>
      <c r="F798" s="38" t="s">
        <v>1048</v>
      </c>
      <c r="G798" s="101">
        <v>17892600</v>
      </c>
      <c r="H798" s="47" t="s">
        <v>1049</v>
      </c>
      <c r="I798" s="39">
        <v>45684</v>
      </c>
      <c r="J798" s="39">
        <v>45838</v>
      </c>
      <c r="K798" s="82">
        <v>1</v>
      </c>
      <c r="L798" s="104">
        <v>17892600</v>
      </c>
      <c r="M798" s="34">
        <v>0</v>
      </c>
      <c r="N798" s="34">
        <v>1</v>
      </c>
      <c r="O798" s="104" t="s">
        <v>916</v>
      </c>
      <c r="P798" s="38" t="s">
        <v>1099</v>
      </c>
    </row>
    <row r="799" spans="2:16" ht="55.2" x14ac:dyDescent="0.3">
      <c r="B799" s="34" t="s">
        <v>4405</v>
      </c>
      <c r="C799" s="38" t="s">
        <v>1050</v>
      </c>
      <c r="D799" s="38" t="s">
        <v>1051</v>
      </c>
      <c r="E799" s="34" t="s">
        <v>332</v>
      </c>
      <c r="F799" s="38" t="s">
        <v>1052</v>
      </c>
      <c r="G799" s="101">
        <v>27283200</v>
      </c>
      <c r="H799" s="47" t="s">
        <v>1053</v>
      </c>
      <c r="I799" s="39">
        <v>45684</v>
      </c>
      <c r="J799" s="39">
        <v>45838</v>
      </c>
      <c r="K799" s="82">
        <v>1</v>
      </c>
      <c r="L799" s="101">
        <v>27283200</v>
      </c>
      <c r="M799" s="34">
        <v>0</v>
      </c>
      <c r="N799" s="34">
        <v>1</v>
      </c>
      <c r="O799" s="104" t="s">
        <v>896</v>
      </c>
      <c r="P799" s="38" t="s">
        <v>1099</v>
      </c>
    </row>
    <row r="800" spans="2:16" ht="27.6" x14ac:dyDescent="0.3">
      <c r="B800" s="34" t="s">
        <v>4405</v>
      </c>
      <c r="C800" s="38" t="s">
        <v>1011</v>
      </c>
      <c r="D800" s="38" t="s">
        <v>1057</v>
      </c>
      <c r="E800" s="34" t="s">
        <v>332</v>
      </c>
      <c r="F800" s="38" t="s">
        <v>1058</v>
      </c>
      <c r="G800" s="101">
        <v>17892600</v>
      </c>
      <c r="H800" s="47" t="s">
        <v>1059</v>
      </c>
      <c r="I800" s="39">
        <v>45684</v>
      </c>
      <c r="J800" s="39">
        <v>45838</v>
      </c>
      <c r="K800" s="82">
        <v>1</v>
      </c>
      <c r="L800" s="101">
        <v>17892600</v>
      </c>
      <c r="M800" s="34">
        <v>0</v>
      </c>
      <c r="N800" s="34">
        <v>1</v>
      </c>
      <c r="O800" s="103">
        <v>0</v>
      </c>
      <c r="P800" s="38" t="s">
        <v>1099</v>
      </c>
    </row>
    <row r="801" spans="2:16" ht="55.2" x14ac:dyDescent="0.3">
      <c r="B801" s="34" t="s">
        <v>4405</v>
      </c>
      <c r="C801" s="38" t="s">
        <v>1011</v>
      </c>
      <c r="D801" s="38" t="s">
        <v>1060</v>
      </c>
      <c r="E801" s="34" t="s">
        <v>332</v>
      </c>
      <c r="F801" s="38" t="s">
        <v>1061</v>
      </c>
      <c r="G801" s="101">
        <v>17892600</v>
      </c>
      <c r="H801" s="47" t="s">
        <v>1062</v>
      </c>
      <c r="I801" s="39">
        <v>45684</v>
      </c>
      <c r="J801" s="39">
        <v>45838</v>
      </c>
      <c r="K801" s="82">
        <v>1</v>
      </c>
      <c r="L801" s="104">
        <v>17892600</v>
      </c>
      <c r="M801" s="34">
        <v>0</v>
      </c>
      <c r="N801" s="34">
        <v>1</v>
      </c>
      <c r="O801" s="104" t="s">
        <v>916</v>
      </c>
      <c r="P801" s="38" t="s">
        <v>1099</v>
      </c>
    </row>
    <row r="802" spans="2:16" ht="55.2" x14ac:dyDescent="0.3">
      <c r="B802" s="34" t="s">
        <v>4405</v>
      </c>
      <c r="C802" s="38" t="s">
        <v>1011</v>
      </c>
      <c r="D802" s="38" t="s">
        <v>1063</v>
      </c>
      <c r="E802" s="34" t="s">
        <v>332</v>
      </c>
      <c r="F802" s="38" t="s">
        <v>1064</v>
      </c>
      <c r="G802" s="101">
        <v>17892600</v>
      </c>
      <c r="H802" s="47" t="s">
        <v>1065</v>
      </c>
      <c r="I802" s="39">
        <v>45684</v>
      </c>
      <c r="J802" s="39">
        <v>45838</v>
      </c>
      <c r="K802" s="82">
        <v>1</v>
      </c>
      <c r="L802" s="104">
        <v>17892600</v>
      </c>
      <c r="M802" s="34">
        <v>0</v>
      </c>
      <c r="N802" s="34">
        <v>1</v>
      </c>
      <c r="O802" s="103">
        <v>0</v>
      </c>
      <c r="P802" s="38" t="s">
        <v>1099</v>
      </c>
    </row>
    <row r="803" spans="2:16" ht="41.4" x14ac:dyDescent="0.3">
      <c r="B803" s="34" t="s">
        <v>4405</v>
      </c>
      <c r="C803" s="38" t="s">
        <v>1011</v>
      </c>
      <c r="D803" s="38" t="s">
        <v>1066</v>
      </c>
      <c r="E803" s="34" t="s">
        <v>332</v>
      </c>
      <c r="F803" s="38" t="s">
        <v>1067</v>
      </c>
      <c r="G803" s="101">
        <v>17892600</v>
      </c>
      <c r="H803" s="47" t="s">
        <v>1068</v>
      </c>
      <c r="I803" s="39">
        <v>45684</v>
      </c>
      <c r="J803" s="39">
        <v>45838</v>
      </c>
      <c r="K803" s="82">
        <v>1</v>
      </c>
      <c r="L803" s="101">
        <v>17892600</v>
      </c>
      <c r="M803" s="34">
        <v>0</v>
      </c>
      <c r="N803" s="34">
        <v>0</v>
      </c>
      <c r="O803" s="103">
        <v>0</v>
      </c>
      <c r="P803" s="38" t="s">
        <v>1099</v>
      </c>
    </row>
    <row r="804" spans="2:16" ht="27.6" x14ac:dyDescent="0.3">
      <c r="B804" s="34" t="s">
        <v>4405</v>
      </c>
      <c r="C804" s="38" t="s">
        <v>1011</v>
      </c>
      <c r="D804" s="38" t="s">
        <v>1069</v>
      </c>
      <c r="E804" s="34" t="s">
        <v>332</v>
      </c>
      <c r="F804" s="38" t="s">
        <v>1070</v>
      </c>
      <c r="G804" s="101">
        <v>17892600</v>
      </c>
      <c r="H804" s="47" t="s">
        <v>1071</v>
      </c>
      <c r="I804" s="39">
        <v>45684</v>
      </c>
      <c r="J804" s="39">
        <v>45838</v>
      </c>
      <c r="K804" s="82">
        <v>1</v>
      </c>
      <c r="L804" s="104">
        <v>17892600</v>
      </c>
      <c r="M804" s="34">
        <v>0</v>
      </c>
      <c r="N804" s="34">
        <v>1</v>
      </c>
      <c r="O804" s="104" t="s">
        <v>916</v>
      </c>
      <c r="P804" s="38" t="s">
        <v>1099</v>
      </c>
    </row>
    <row r="805" spans="2:16" ht="27.6" x14ac:dyDescent="0.3">
      <c r="B805" s="34" t="s">
        <v>4405</v>
      </c>
      <c r="C805" s="38" t="s">
        <v>1011</v>
      </c>
      <c r="D805" s="38" t="s">
        <v>1072</v>
      </c>
      <c r="E805" s="34" t="s">
        <v>332</v>
      </c>
      <c r="F805" s="38" t="s">
        <v>1073</v>
      </c>
      <c r="G805" s="101">
        <v>17892600</v>
      </c>
      <c r="H805" s="47" t="s">
        <v>1074</v>
      </c>
      <c r="I805" s="39">
        <v>45684</v>
      </c>
      <c r="J805" s="39">
        <v>45853</v>
      </c>
      <c r="K805" s="82">
        <v>1</v>
      </c>
      <c r="L805" s="101">
        <v>17892600</v>
      </c>
      <c r="M805" s="34">
        <v>0</v>
      </c>
      <c r="N805" s="34">
        <v>0</v>
      </c>
      <c r="O805" s="103">
        <v>0</v>
      </c>
      <c r="P805" s="38" t="s">
        <v>1099</v>
      </c>
    </row>
    <row r="806" spans="2:16" ht="27.6" x14ac:dyDescent="0.3">
      <c r="B806" s="34" t="s">
        <v>4405</v>
      </c>
      <c r="C806" s="38" t="s">
        <v>1011</v>
      </c>
      <c r="D806" s="38" t="s">
        <v>1075</v>
      </c>
      <c r="E806" s="34" t="s">
        <v>332</v>
      </c>
      <c r="F806" s="38" t="s">
        <v>1076</v>
      </c>
      <c r="G806" s="101">
        <v>17892600</v>
      </c>
      <c r="H806" s="47" t="s">
        <v>1077</v>
      </c>
      <c r="I806" s="39">
        <v>45684</v>
      </c>
      <c r="J806" s="39">
        <v>45838</v>
      </c>
      <c r="K806" s="82">
        <v>1</v>
      </c>
      <c r="L806" s="104">
        <v>17892600</v>
      </c>
      <c r="M806" s="34">
        <v>0</v>
      </c>
      <c r="N806" s="34">
        <v>1</v>
      </c>
      <c r="O806" s="103">
        <v>0</v>
      </c>
      <c r="P806" s="38" t="s">
        <v>1099</v>
      </c>
    </row>
    <row r="807" spans="2:16" ht="55.2" x14ac:dyDescent="0.3">
      <c r="B807" s="34" t="s">
        <v>4405</v>
      </c>
      <c r="C807" s="38" t="s">
        <v>1011</v>
      </c>
      <c r="D807" s="38" t="s">
        <v>1082</v>
      </c>
      <c r="E807" s="34" t="s">
        <v>332</v>
      </c>
      <c r="F807" s="38" t="s">
        <v>1083</v>
      </c>
      <c r="G807" s="101">
        <v>17892600</v>
      </c>
      <c r="H807" s="47" t="s">
        <v>1084</v>
      </c>
      <c r="I807" s="39">
        <v>45684</v>
      </c>
      <c r="J807" s="39">
        <v>45838</v>
      </c>
      <c r="K807" s="82">
        <v>1</v>
      </c>
      <c r="L807" s="104">
        <v>17892600</v>
      </c>
      <c r="M807" s="34">
        <v>0</v>
      </c>
      <c r="N807" s="34">
        <v>1</v>
      </c>
      <c r="O807" s="104" t="s">
        <v>916</v>
      </c>
      <c r="P807" s="38" t="s">
        <v>1099</v>
      </c>
    </row>
    <row r="808" spans="2:16" ht="27.6" x14ac:dyDescent="0.3">
      <c r="B808" s="34" t="s">
        <v>4405</v>
      </c>
      <c r="C808" s="38" t="s">
        <v>1011</v>
      </c>
      <c r="D808" s="38" t="s">
        <v>1085</v>
      </c>
      <c r="E808" s="34" t="s">
        <v>332</v>
      </c>
      <c r="F808" s="38" t="s">
        <v>1086</v>
      </c>
      <c r="G808" s="101">
        <v>17892600</v>
      </c>
      <c r="H808" s="47" t="s">
        <v>1087</v>
      </c>
      <c r="I808" s="39">
        <v>45684</v>
      </c>
      <c r="J808" s="39">
        <v>45838</v>
      </c>
      <c r="K808" s="82">
        <v>1</v>
      </c>
      <c r="L808" s="101">
        <v>17892600</v>
      </c>
      <c r="M808" s="34">
        <v>0</v>
      </c>
      <c r="N808" s="34">
        <v>1</v>
      </c>
      <c r="O808" s="104" t="s">
        <v>916</v>
      </c>
      <c r="P808" s="38" t="s">
        <v>1099</v>
      </c>
    </row>
    <row r="809" spans="2:16" ht="55.2" x14ac:dyDescent="0.3">
      <c r="B809" s="34" t="s">
        <v>4405</v>
      </c>
      <c r="C809" s="38" t="s">
        <v>1011</v>
      </c>
      <c r="D809" s="38" t="s">
        <v>1088</v>
      </c>
      <c r="E809" s="34" t="s">
        <v>332</v>
      </c>
      <c r="F809" s="38" t="s">
        <v>1089</v>
      </c>
      <c r="G809" s="101">
        <v>17892600</v>
      </c>
      <c r="H809" s="47" t="s">
        <v>1090</v>
      </c>
      <c r="I809" s="39">
        <v>45684</v>
      </c>
      <c r="J809" s="39">
        <v>45838</v>
      </c>
      <c r="K809" s="82">
        <v>1</v>
      </c>
      <c r="L809" s="104">
        <v>17892600</v>
      </c>
      <c r="M809" s="34">
        <v>0</v>
      </c>
      <c r="N809" s="34">
        <v>1</v>
      </c>
      <c r="O809" s="103">
        <v>0</v>
      </c>
      <c r="P809" s="38" t="s">
        <v>1099</v>
      </c>
    </row>
    <row r="810" spans="2:16" ht="55.2" x14ac:dyDescent="0.3">
      <c r="B810" s="34" t="s">
        <v>4405</v>
      </c>
      <c r="C810" s="38" t="s">
        <v>1091</v>
      </c>
      <c r="D810" s="38" t="s">
        <v>1092</v>
      </c>
      <c r="E810" s="34" t="s">
        <v>332</v>
      </c>
      <c r="F810" s="38" t="s">
        <v>1093</v>
      </c>
      <c r="G810" s="101">
        <v>22744800</v>
      </c>
      <c r="H810" s="47" t="s">
        <v>1094</v>
      </c>
      <c r="I810" s="39">
        <v>45684</v>
      </c>
      <c r="J810" s="39">
        <v>45838</v>
      </c>
      <c r="K810" s="82">
        <v>1</v>
      </c>
      <c r="L810" s="101">
        <v>22744800</v>
      </c>
      <c r="M810" s="34">
        <v>0</v>
      </c>
      <c r="N810" s="34">
        <v>1</v>
      </c>
      <c r="O810" s="104" t="s">
        <v>1009</v>
      </c>
      <c r="P810" s="38" t="s">
        <v>1099</v>
      </c>
    </row>
    <row r="811" spans="2:16" ht="27.6" x14ac:dyDescent="0.3">
      <c r="B811" s="34" t="s">
        <v>4405</v>
      </c>
      <c r="C811" s="38" t="s">
        <v>1115</v>
      </c>
      <c r="D811" s="38" t="s">
        <v>1116</v>
      </c>
      <c r="E811" s="34" t="s">
        <v>332</v>
      </c>
      <c r="F811" s="38" t="s">
        <v>1117</v>
      </c>
      <c r="G811" s="101">
        <v>17892600</v>
      </c>
      <c r="H811" s="47" t="s">
        <v>1118</v>
      </c>
      <c r="I811" s="39">
        <v>45684</v>
      </c>
      <c r="J811" s="39">
        <v>45853</v>
      </c>
      <c r="K811" s="82">
        <v>1</v>
      </c>
      <c r="L811" s="104">
        <v>17892600</v>
      </c>
      <c r="M811" s="34">
        <v>0</v>
      </c>
      <c r="N811" s="34">
        <v>1</v>
      </c>
      <c r="O811" s="103">
        <v>0</v>
      </c>
      <c r="P811" s="38" t="s">
        <v>1099</v>
      </c>
    </row>
    <row r="812" spans="2:16" ht="41.4" x14ac:dyDescent="0.3">
      <c r="B812" s="34" t="s">
        <v>4405</v>
      </c>
      <c r="C812" s="38" t="s">
        <v>1011</v>
      </c>
      <c r="D812" s="38" t="s">
        <v>1122</v>
      </c>
      <c r="E812" s="34" t="s">
        <v>332</v>
      </c>
      <c r="F812" s="38" t="s">
        <v>1123</v>
      </c>
      <c r="G812" s="101">
        <v>17892600</v>
      </c>
      <c r="H812" s="47" t="s">
        <v>1124</v>
      </c>
      <c r="I812" s="39">
        <v>45684</v>
      </c>
      <c r="J812" s="39">
        <v>45838</v>
      </c>
      <c r="K812" s="82">
        <v>1</v>
      </c>
      <c r="L812" s="101">
        <v>17892600</v>
      </c>
      <c r="M812" s="34">
        <v>0</v>
      </c>
      <c r="N812" s="34">
        <v>1</v>
      </c>
      <c r="O812" s="104" t="s">
        <v>916</v>
      </c>
      <c r="P812" s="38" t="s">
        <v>1099</v>
      </c>
    </row>
    <row r="813" spans="2:16" ht="41.4" x14ac:dyDescent="0.3">
      <c r="B813" s="34" t="s">
        <v>4405</v>
      </c>
      <c r="C813" s="38" t="s">
        <v>1011</v>
      </c>
      <c r="D813" s="38" t="s">
        <v>1125</v>
      </c>
      <c r="E813" s="34" t="s">
        <v>332</v>
      </c>
      <c r="F813" s="38" t="s">
        <v>1126</v>
      </c>
      <c r="G813" s="101">
        <v>17892600</v>
      </c>
      <c r="H813" s="47" t="s">
        <v>1127</v>
      </c>
      <c r="I813" s="39">
        <v>45684</v>
      </c>
      <c r="J813" s="39">
        <v>45838</v>
      </c>
      <c r="K813" s="82">
        <v>1</v>
      </c>
      <c r="L813" s="104">
        <v>17892600</v>
      </c>
      <c r="M813" s="34">
        <v>0</v>
      </c>
      <c r="N813" s="34">
        <v>1</v>
      </c>
      <c r="O813" s="104" t="s">
        <v>916</v>
      </c>
      <c r="P813" s="38" t="s">
        <v>1099</v>
      </c>
    </row>
    <row r="814" spans="2:16" ht="41.4" x14ac:dyDescent="0.3">
      <c r="B814" s="34" t="s">
        <v>4405</v>
      </c>
      <c r="C814" s="38" t="s">
        <v>1011</v>
      </c>
      <c r="D814" s="38" t="s">
        <v>1128</v>
      </c>
      <c r="E814" s="34" t="s">
        <v>332</v>
      </c>
      <c r="F814" s="38" t="s">
        <v>1129</v>
      </c>
      <c r="G814" s="101">
        <v>17892600</v>
      </c>
      <c r="H814" s="47" t="s">
        <v>1130</v>
      </c>
      <c r="I814" s="39">
        <v>45684</v>
      </c>
      <c r="J814" s="39">
        <v>45838</v>
      </c>
      <c r="K814" s="82">
        <v>1</v>
      </c>
      <c r="L814" s="104">
        <v>17892600</v>
      </c>
      <c r="M814" s="34">
        <v>0</v>
      </c>
      <c r="N814" s="34">
        <v>1</v>
      </c>
      <c r="O814" s="104" t="s">
        <v>916</v>
      </c>
      <c r="P814" s="38" t="s">
        <v>1099</v>
      </c>
    </row>
    <row r="815" spans="2:16" ht="41.4" x14ac:dyDescent="0.3">
      <c r="B815" s="34" t="s">
        <v>4405</v>
      </c>
      <c r="C815" s="38" t="s">
        <v>1011</v>
      </c>
      <c r="D815" s="38" t="s">
        <v>1141</v>
      </c>
      <c r="E815" s="34" t="s">
        <v>332</v>
      </c>
      <c r="F815" s="38" t="s">
        <v>1142</v>
      </c>
      <c r="G815" s="101">
        <v>17892600</v>
      </c>
      <c r="H815" s="47" t="s">
        <v>1143</v>
      </c>
      <c r="I815" s="39">
        <v>45684</v>
      </c>
      <c r="J815" s="39">
        <v>45838</v>
      </c>
      <c r="K815" s="82">
        <v>1</v>
      </c>
      <c r="L815" s="104">
        <v>17892600</v>
      </c>
      <c r="M815" s="34">
        <v>0</v>
      </c>
      <c r="N815" s="34">
        <v>1</v>
      </c>
      <c r="O815" s="103">
        <v>0</v>
      </c>
      <c r="P815" s="38" t="s">
        <v>1099</v>
      </c>
    </row>
    <row r="816" spans="2:16" ht="27.6" x14ac:dyDescent="0.3">
      <c r="B816" s="34" t="s">
        <v>4405</v>
      </c>
      <c r="C816" s="38" t="s">
        <v>1005</v>
      </c>
      <c r="D816" s="38" t="s">
        <v>1144</v>
      </c>
      <c r="E816" s="34" t="s">
        <v>332</v>
      </c>
      <c r="F816" s="38" t="s">
        <v>1145</v>
      </c>
      <c r="G816" s="101">
        <v>22744800</v>
      </c>
      <c r="H816" s="47" t="s">
        <v>1146</v>
      </c>
      <c r="I816" s="39">
        <v>45684</v>
      </c>
      <c r="J816" s="39">
        <v>45838</v>
      </c>
      <c r="K816" s="82">
        <v>1</v>
      </c>
      <c r="L816" s="101">
        <v>22744800</v>
      </c>
      <c r="M816" s="34">
        <v>0</v>
      </c>
      <c r="N816" s="34">
        <v>1</v>
      </c>
      <c r="O816" s="104" t="s">
        <v>1009</v>
      </c>
      <c r="P816" s="38" t="s">
        <v>1099</v>
      </c>
    </row>
    <row r="817" spans="2:16" ht="41.4" x14ac:dyDescent="0.3">
      <c r="B817" s="34" t="s">
        <v>4405</v>
      </c>
      <c r="C817" s="38" t="s">
        <v>1011</v>
      </c>
      <c r="D817" s="38" t="s">
        <v>1147</v>
      </c>
      <c r="E817" s="34" t="s">
        <v>332</v>
      </c>
      <c r="F817" s="38" t="s">
        <v>1148</v>
      </c>
      <c r="G817" s="101">
        <v>17892600</v>
      </c>
      <c r="H817" s="47" t="s">
        <v>1149</v>
      </c>
      <c r="I817" s="39">
        <v>45684</v>
      </c>
      <c r="J817" s="39">
        <v>45838</v>
      </c>
      <c r="K817" s="82">
        <v>1</v>
      </c>
      <c r="L817" s="104">
        <v>17892600</v>
      </c>
      <c r="M817" s="34">
        <v>0</v>
      </c>
      <c r="N817" s="34">
        <v>1</v>
      </c>
      <c r="O817" s="103">
        <v>0</v>
      </c>
      <c r="P817" s="38" t="s">
        <v>1099</v>
      </c>
    </row>
    <row r="818" spans="2:16" ht="27.6" x14ac:dyDescent="0.3">
      <c r="B818" s="34" t="s">
        <v>4405</v>
      </c>
      <c r="C818" s="38" t="s">
        <v>1011</v>
      </c>
      <c r="D818" s="38" t="s">
        <v>1153</v>
      </c>
      <c r="E818" s="34" t="s">
        <v>332</v>
      </c>
      <c r="F818" s="38" t="s">
        <v>1154</v>
      </c>
      <c r="G818" s="101">
        <v>17892600</v>
      </c>
      <c r="H818" s="47" t="s">
        <v>1155</v>
      </c>
      <c r="I818" s="39">
        <v>45684</v>
      </c>
      <c r="J818" s="39">
        <v>45838</v>
      </c>
      <c r="K818" s="82">
        <v>1</v>
      </c>
      <c r="L818" s="104">
        <v>17892600</v>
      </c>
      <c r="M818" s="34">
        <v>0</v>
      </c>
      <c r="N818" s="34">
        <v>1</v>
      </c>
      <c r="O818" s="103">
        <v>0</v>
      </c>
      <c r="P818" s="38" t="s">
        <v>1099</v>
      </c>
    </row>
    <row r="819" spans="2:16" ht="55.2" x14ac:dyDescent="0.3">
      <c r="B819" s="34" t="s">
        <v>4405</v>
      </c>
      <c r="C819" s="38" t="s">
        <v>1011</v>
      </c>
      <c r="D819" s="38" t="s">
        <v>1159</v>
      </c>
      <c r="E819" s="34" t="s">
        <v>332</v>
      </c>
      <c r="F819" s="38" t="s">
        <v>1160</v>
      </c>
      <c r="G819" s="101">
        <v>17892600</v>
      </c>
      <c r="H819" s="47" t="s">
        <v>1161</v>
      </c>
      <c r="I819" s="39">
        <v>45684</v>
      </c>
      <c r="J819" s="39">
        <v>45838</v>
      </c>
      <c r="K819" s="82">
        <v>1</v>
      </c>
      <c r="L819" s="101">
        <v>17892600</v>
      </c>
      <c r="M819" s="34">
        <v>0</v>
      </c>
      <c r="N819" s="34">
        <v>1</v>
      </c>
      <c r="O819" s="104" t="s">
        <v>916</v>
      </c>
      <c r="P819" s="38" t="s">
        <v>1099</v>
      </c>
    </row>
    <row r="820" spans="2:16" ht="27.6" x14ac:dyDescent="0.3">
      <c r="B820" s="34" t="s">
        <v>4405</v>
      </c>
      <c r="C820" s="38" t="s">
        <v>1115</v>
      </c>
      <c r="D820" s="38" t="s">
        <v>1162</v>
      </c>
      <c r="E820" s="34" t="s">
        <v>332</v>
      </c>
      <c r="F820" s="38" t="s">
        <v>1163</v>
      </c>
      <c r="G820" s="101">
        <v>22744800</v>
      </c>
      <c r="H820" s="47" t="s">
        <v>1164</v>
      </c>
      <c r="I820" s="39">
        <v>45684</v>
      </c>
      <c r="J820" s="39">
        <v>45853</v>
      </c>
      <c r="K820" s="82">
        <v>1</v>
      </c>
      <c r="L820" s="104">
        <v>22744800</v>
      </c>
      <c r="M820" s="34">
        <v>0</v>
      </c>
      <c r="N820" s="34">
        <v>1</v>
      </c>
      <c r="O820" s="103">
        <v>0</v>
      </c>
      <c r="P820" s="38" t="s">
        <v>1099</v>
      </c>
    </row>
    <row r="821" spans="2:16" ht="41.4" x14ac:dyDescent="0.3">
      <c r="B821" s="34" t="s">
        <v>4405</v>
      </c>
      <c r="C821" s="38" t="s">
        <v>1011</v>
      </c>
      <c r="D821" s="38" t="s">
        <v>1186</v>
      </c>
      <c r="E821" s="34" t="s">
        <v>332</v>
      </c>
      <c r="F821" s="38" t="s">
        <v>1187</v>
      </c>
      <c r="G821" s="101">
        <v>17892600</v>
      </c>
      <c r="H821" s="47" t="s">
        <v>1188</v>
      </c>
      <c r="I821" s="39">
        <v>45684</v>
      </c>
      <c r="J821" s="39">
        <v>45838</v>
      </c>
      <c r="K821" s="82">
        <v>1</v>
      </c>
      <c r="L821" s="101">
        <v>17892600</v>
      </c>
      <c r="M821" s="34">
        <v>0</v>
      </c>
      <c r="N821" s="34">
        <v>1</v>
      </c>
      <c r="O821" s="103">
        <v>0</v>
      </c>
      <c r="P821" s="38" t="s">
        <v>1099</v>
      </c>
    </row>
    <row r="822" spans="2:16" ht="55.2" x14ac:dyDescent="0.3">
      <c r="B822" s="34" t="s">
        <v>4405</v>
      </c>
      <c r="C822" s="38" t="s">
        <v>1115</v>
      </c>
      <c r="D822" s="38" t="s">
        <v>1189</v>
      </c>
      <c r="E822" s="34" t="s">
        <v>332</v>
      </c>
      <c r="F822" s="38" t="s">
        <v>1190</v>
      </c>
      <c r="G822" s="101">
        <v>17892600</v>
      </c>
      <c r="H822" s="47" t="s">
        <v>1191</v>
      </c>
      <c r="I822" s="39">
        <v>45684</v>
      </c>
      <c r="J822" s="39">
        <v>45853</v>
      </c>
      <c r="K822" s="82">
        <v>1</v>
      </c>
      <c r="L822" s="104">
        <v>17892600</v>
      </c>
      <c r="M822" s="34">
        <v>0</v>
      </c>
      <c r="N822" s="34">
        <v>1</v>
      </c>
      <c r="O822" s="103">
        <v>0</v>
      </c>
      <c r="P822" s="38" t="s">
        <v>1099</v>
      </c>
    </row>
    <row r="823" spans="2:16" ht="41.4" x14ac:dyDescent="0.3">
      <c r="B823" s="34" t="s">
        <v>4405</v>
      </c>
      <c r="C823" s="38" t="s">
        <v>1030</v>
      </c>
      <c r="D823" s="38" t="s">
        <v>1192</v>
      </c>
      <c r="E823" s="34" t="s">
        <v>332</v>
      </c>
      <c r="F823" s="38" t="s">
        <v>1193</v>
      </c>
      <c r="G823" s="101">
        <v>22744800</v>
      </c>
      <c r="H823" s="47" t="s">
        <v>1194</v>
      </c>
      <c r="I823" s="39">
        <v>45684</v>
      </c>
      <c r="J823" s="39">
        <v>45838</v>
      </c>
      <c r="K823" s="82">
        <v>1</v>
      </c>
      <c r="L823" s="104">
        <v>22744800</v>
      </c>
      <c r="M823" s="34">
        <v>0</v>
      </c>
      <c r="N823" s="34">
        <v>1</v>
      </c>
      <c r="O823" s="104" t="s">
        <v>1009</v>
      </c>
      <c r="P823" s="38" t="s">
        <v>1099</v>
      </c>
    </row>
    <row r="824" spans="2:16" ht="69" x14ac:dyDescent="0.3">
      <c r="B824" s="34" t="s">
        <v>4405</v>
      </c>
      <c r="C824" s="38" t="s">
        <v>1196</v>
      </c>
      <c r="D824" s="38" t="s">
        <v>1197</v>
      </c>
      <c r="E824" s="34" t="s">
        <v>332</v>
      </c>
      <c r="F824" s="38" t="s">
        <v>1198</v>
      </c>
      <c r="G824" s="101">
        <v>24260400</v>
      </c>
      <c r="H824" s="47" t="s">
        <v>1199</v>
      </c>
      <c r="I824" s="39">
        <v>45684</v>
      </c>
      <c r="J824" s="39">
        <v>45838</v>
      </c>
      <c r="K824" s="82">
        <v>1</v>
      </c>
      <c r="L824" s="104">
        <v>24260400</v>
      </c>
      <c r="M824" s="34">
        <v>0</v>
      </c>
      <c r="N824" s="34">
        <v>1</v>
      </c>
      <c r="O824" s="104" t="s">
        <v>957</v>
      </c>
      <c r="P824" s="38" t="s">
        <v>1099</v>
      </c>
    </row>
    <row r="825" spans="2:16" ht="55.2" x14ac:dyDescent="0.3">
      <c r="B825" s="34" t="s">
        <v>4405</v>
      </c>
      <c r="C825" s="38" t="s">
        <v>1011</v>
      </c>
      <c r="D825" s="38" t="s">
        <v>1200</v>
      </c>
      <c r="E825" s="34" t="s">
        <v>332</v>
      </c>
      <c r="F825" s="38" t="s">
        <v>1201</v>
      </c>
      <c r="G825" s="101">
        <v>17892600</v>
      </c>
      <c r="H825" s="47" t="s">
        <v>1202</v>
      </c>
      <c r="I825" s="39">
        <v>45684</v>
      </c>
      <c r="J825" s="39">
        <v>45838</v>
      </c>
      <c r="K825" s="82">
        <v>1</v>
      </c>
      <c r="L825" s="101">
        <v>17892600</v>
      </c>
      <c r="M825" s="34">
        <v>0</v>
      </c>
      <c r="N825" s="34">
        <v>1</v>
      </c>
      <c r="O825" s="104" t="s">
        <v>916</v>
      </c>
      <c r="P825" s="38" t="s">
        <v>1099</v>
      </c>
    </row>
    <row r="826" spans="2:16" ht="27.6" x14ac:dyDescent="0.3">
      <c r="B826" s="34" t="s">
        <v>4405</v>
      </c>
      <c r="C826" s="38" t="s">
        <v>1203</v>
      </c>
      <c r="D826" s="38" t="s">
        <v>1204</v>
      </c>
      <c r="E826" s="34" t="s">
        <v>332</v>
      </c>
      <c r="F826" s="38" t="s">
        <v>1205</v>
      </c>
      <c r="G826" s="101">
        <v>27283200</v>
      </c>
      <c r="H826" s="47" t="s">
        <v>1206</v>
      </c>
      <c r="I826" s="39">
        <v>45684</v>
      </c>
      <c r="J826" s="39">
        <v>45853</v>
      </c>
      <c r="K826" s="82">
        <v>1</v>
      </c>
      <c r="L826" s="104">
        <v>27283200</v>
      </c>
      <c r="M826" s="34">
        <v>0</v>
      </c>
      <c r="N826" s="34">
        <v>1</v>
      </c>
      <c r="O826" s="103">
        <v>0</v>
      </c>
      <c r="P826" s="38" t="s">
        <v>1099</v>
      </c>
    </row>
    <row r="827" spans="2:16" ht="27.6" x14ac:dyDescent="0.3">
      <c r="B827" s="34" t="s">
        <v>4405</v>
      </c>
      <c r="C827" s="38" t="s">
        <v>1210</v>
      </c>
      <c r="D827" s="38" t="s">
        <v>1211</v>
      </c>
      <c r="E827" s="34" t="s">
        <v>332</v>
      </c>
      <c r="F827" s="38" t="s">
        <v>1212</v>
      </c>
      <c r="G827" s="101">
        <v>17892600</v>
      </c>
      <c r="H827" s="47" t="s">
        <v>1213</v>
      </c>
      <c r="I827" s="39">
        <v>45684</v>
      </c>
      <c r="J827" s="39">
        <v>45838</v>
      </c>
      <c r="K827" s="82">
        <v>1</v>
      </c>
      <c r="L827" s="104">
        <v>17892600</v>
      </c>
      <c r="M827" s="34">
        <v>0</v>
      </c>
      <c r="N827" s="34">
        <v>1</v>
      </c>
      <c r="O827" s="104" t="s">
        <v>916</v>
      </c>
      <c r="P827" s="38" t="s">
        <v>1099</v>
      </c>
    </row>
    <row r="828" spans="2:16" ht="96.6" x14ac:dyDescent="0.3">
      <c r="B828" s="34" t="s">
        <v>4405</v>
      </c>
      <c r="C828" s="38" t="s">
        <v>1011</v>
      </c>
      <c r="D828" s="38" t="s">
        <v>1217</v>
      </c>
      <c r="E828" s="34" t="s">
        <v>332</v>
      </c>
      <c r="F828" s="38" t="s">
        <v>1218</v>
      </c>
      <c r="G828" s="101">
        <v>17892600</v>
      </c>
      <c r="H828" s="47" t="s">
        <v>1219</v>
      </c>
      <c r="I828" s="39">
        <v>45684</v>
      </c>
      <c r="J828" s="39">
        <v>45838</v>
      </c>
      <c r="K828" s="82">
        <v>1</v>
      </c>
      <c r="L828" s="104">
        <v>17892600</v>
      </c>
      <c r="M828" s="34">
        <v>0</v>
      </c>
      <c r="N828" s="34">
        <v>1</v>
      </c>
      <c r="O828" s="103">
        <v>0</v>
      </c>
      <c r="P828" s="38" t="s">
        <v>1099</v>
      </c>
    </row>
    <row r="829" spans="2:16" ht="41.4" x14ac:dyDescent="0.3">
      <c r="B829" s="34" t="s">
        <v>4405</v>
      </c>
      <c r="C829" s="38" t="s">
        <v>1223</v>
      </c>
      <c r="D829" s="38" t="s">
        <v>1224</v>
      </c>
      <c r="E829" s="34" t="s">
        <v>332</v>
      </c>
      <c r="F829" s="38" t="s">
        <v>1225</v>
      </c>
      <c r="G829" s="101">
        <v>24260400</v>
      </c>
      <c r="H829" s="47" t="s">
        <v>1226</v>
      </c>
      <c r="I829" s="39">
        <v>45684</v>
      </c>
      <c r="J829" s="39">
        <v>45853</v>
      </c>
      <c r="K829" s="82">
        <v>1</v>
      </c>
      <c r="L829" s="104">
        <v>24260400</v>
      </c>
      <c r="M829" s="34">
        <v>0</v>
      </c>
      <c r="N829" s="34">
        <v>1</v>
      </c>
      <c r="O829" s="103">
        <v>0</v>
      </c>
      <c r="P829" s="38" t="s">
        <v>1099</v>
      </c>
    </row>
    <row r="830" spans="2:16" ht="96.6" x14ac:dyDescent="0.3">
      <c r="B830" s="34" t="s">
        <v>4405</v>
      </c>
      <c r="C830" s="38" t="s">
        <v>1227</v>
      </c>
      <c r="D830" s="38" t="s">
        <v>1228</v>
      </c>
      <c r="E830" s="34" t="s">
        <v>332</v>
      </c>
      <c r="F830" s="38" t="s">
        <v>1229</v>
      </c>
      <c r="G830" s="101">
        <v>24260400</v>
      </c>
      <c r="H830" s="47" t="s">
        <v>1230</v>
      </c>
      <c r="I830" s="39">
        <v>45684</v>
      </c>
      <c r="J830" s="39">
        <v>45853</v>
      </c>
      <c r="K830" s="82">
        <v>1</v>
      </c>
      <c r="L830" s="104">
        <v>24260400</v>
      </c>
      <c r="M830" s="34">
        <v>0</v>
      </c>
      <c r="N830" s="34">
        <v>1</v>
      </c>
      <c r="O830" s="103">
        <v>0</v>
      </c>
      <c r="P830" s="38" t="s">
        <v>1099</v>
      </c>
    </row>
    <row r="831" spans="2:16" ht="27.6" x14ac:dyDescent="0.3">
      <c r="B831" s="34" t="s">
        <v>4405</v>
      </c>
      <c r="C831" s="38" t="s">
        <v>1227</v>
      </c>
      <c r="D831" s="38" t="s">
        <v>1234</v>
      </c>
      <c r="E831" s="34" t="s">
        <v>332</v>
      </c>
      <c r="F831" s="38" t="s">
        <v>1235</v>
      </c>
      <c r="G831" s="101">
        <v>24260400</v>
      </c>
      <c r="H831" s="47" t="s">
        <v>1236</v>
      </c>
      <c r="I831" s="39">
        <v>45684</v>
      </c>
      <c r="J831" s="39">
        <v>45853</v>
      </c>
      <c r="K831" s="82">
        <v>1</v>
      </c>
      <c r="L831" s="104">
        <v>24260400</v>
      </c>
      <c r="M831" s="34">
        <v>0</v>
      </c>
      <c r="N831" s="34">
        <v>1</v>
      </c>
      <c r="O831" s="103">
        <v>0</v>
      </c>
      <c r="P831" s="38" t="s">
        <v>1099</v>
      </c>
    </row>
    <row r="832" spans="2:16" ht="55.2" x14ac:dyDescent="0.3">
      <c r="B832" s="34" t="s">
        <v>4405</v>
      </c>
      <c r="C832" s="38" t="s">
        <v>1227</v>
      </c>
      <c r="D832" s="38" t="s">
        <v>1237</v>
      </c>
      <c r="E832" s="34" t="s">
        <v>332</v>
      </c>
      <c r="F832" s="38" t="s">
        <v>1238</v>
      </c>
      <c r="G832" s="101">
        <v>24260400</v>
      </c>
      <c r="H832" s="47" t="s">
        <v>1239</v>
      </c>
      <c r="I832" s="39">
        <v>45684</v>
      </c>
      <c r="J832" s="39">
        <v>45853</v>
      </c>
      <c r="K832" s="82">
        <v>1</v>
      </c>
      <c r="L832" s="104">
        <v>24260400</v>
      </c>
      <c r="M832" s="34">
        <v>0</v>
      </c>
      <c r="N832" s="34">
        <v>1</v>
      </c>
      <c r="O832" s="103">
        <v>0</v>
      </c>
      <c r="P832" s="38" t="s">
        <v>1099</v>
      </c>
    </row>
    <row r="833" spans="2:16" ht="41.4" x14ac:dyDescent="0.3">
      <c r="B833" s="34" t="s">
        <v>4405</v>
      </c>
      <c r="C833" s="38" t="s">
        <v>1227</v>
      </c>
      <c r="D833" s="38" t="s">
        <v>1240</v>
      </c>
      <c r="E833" s="34" t="s">
        <v>332</v>
      </c>
      <c r="F833" s="38" t="s">
        <v>1241</v>
      </c>
      <c r="G833" s="101">
        <v>24260400</v>
      </c>
      <c r="H833" s="47" t="s">
        <v>1242</v>
      </c>
      <c r="I833" s="39">
        <v>45684</v>
      </c>
      <c r="J833" s="39">
        <v>45853</v>
      </c>
      <c r="K833" s="82">
        <v>1</v>
      </c>
      <c r="L833" s="104">
        <v>24260400</v>
      </c>
      <c r="M833" s="34">
        <v>0</v>
      </c>
      <c r="N833" s="34">
        <v>1</v>
      </c>
      <c r="O833" s="103">
        <v>0</v>
      </c>
      <c r="P833" s="38" t="s">
        <v>1099</v>
      </c>
    </row>
    <row r="834" spans="2:16" ht="41.4" x14ac:dyDescent="0.3">
      <c r="B834" s="34" t="s">
        <v>4405</v>
      </c>
      <c r="C834" s="38" t="s">
        <v>1043</v>
      </c>
      <c r="D834" s="38" t="s">
        <v>1243</v>
      </c>
      <c r="E834" s="34" t="s">
        <v>332</v>
      </c>
      <c r="F834" s="38" t="s">
        <v>1244</v>
      </c>
      <c r="G834" s="101">
        <v>24260400</v>
      </c>
      <c r="H834" s="47" t="s">
        <v>1245</v>
      </c>
      <c r="I834" s="39">
        <v>45684</v>
      </c>
      <c r="J834" s="39">
        <v>45838</v>
      </c>
      <c r="K834" s="82">
        <v>1</v>
      </c>
      <c r="L834" s="104">
        <v>24260400</v>
      </c>
      <c r="M834" s="34">
        <v>0</v>
      </c>
      <c r="N834" s="34">
        <v>1</v>
      </c>
      <c r="O834" s="103">
        <v>0</v>
      </c>
      <c r="P834" s="38" t="s">
        <v>1099</v>
      </c>
    </row>
    <row r="835" spans="2:16" ht="96.6" x14ac:dyDescent="0.3">
      <c r="B835" s="34" t="s">
        <v>4405</v>
      </c>
      <c r="C835" s="38" t="s">
        <v>1210</v>
      </c>
      <c r="D835" s="38" t="s">
        <v>1248</v>
      </c>
      <c r="E835" s="34" t="s">
        <v>332</v>
      </c>
      <c r="F835" s="38" t="s">
        <v>1249</v>
      </c>
      <c r="G835" s="101">
        <v>22744800</v>
      </c>
      <c r="H835" s="47" t="s">
        <v>1250</v>
      </c>
      <c r="I835" s="39">
        <v>45684</v>
      </c>
      <c r="J835" s="39">
        <v>45838</v>
      </c>
      <c r="K835" s="82">
        <v>1</v>
      </c>
      <c r="L835" s="104">
        <v>22744800</v>
      </c>
      <c r="M835" s="34">
        <v>0</v>
      </c>
      <c r="N835" s="34">
        <v>1</v>
      </c>
      <c r="O835" s="104" t="s">
        <v>1009</v>
      </c>
      <c r="P835" s="38" t="s">
        <v>1099</v>
      </c>
    </row>
    <row r="836" spans="2:16" ht="55.2" x14ac:dyDescent="0.3">
      <c r="B836" s="34" t="s">
        <v>4405</v>
      </c>
      <c r="C836" s="38" t="s">
        <v>1050</v>
      </c>
      <c r="D836" s="38" t="s">
        <v>1473</v>
      </c>
      <c r="E836" s="34" t="s">
        <v>332</v>
      </c>
      <c r="F836" s="38" t="s">
        <v>1474</v>
      </c>
      <c r="G836" s="101">
        <v>27283200</v>
      </c>
      <c r="H836" s="47" t="s">
        <v>1475</v>
      </c>
      <c r="I836" s="39">
        <v>45684</v>
      </c>
      <c r="J836" s="39">
        <v>45838</v>
      </c>
      <c r="K836" s="82">
        <v>1</v>
      </c>
      <c r="L836" s="101">
        <v>27283200</v>
      </c>
      <c r="M836" s="34">
        <v>0</v>
      </c>
      <c r="N836" s="34">
        <v>1</v>
      </c>
      <c r="O836" s="104" t="s">
        <v>896</v>
      </c>
      <c r="P836" s="38" t="s">
        <v>1099</v>
      </c>
    </row>
    <row r="837" spans="2:16" ht="27.6" x14ac:dyDescent="0.3">
      <c r="B837" s="34" t="s">
        <v>4405</v>
      </c>
      <c r="C837" s="38" t="s">
        <v>1043</v>
      </c>
      <c r="D837" s="38" t="s">
        <v>1479</v>
      </c>
      <c r="E837" s="34" t="s">
        <v>332</v>
      </c>
      <c r="F837" s="38" t="s">
        <v>1480</v>
      </c>
      <c r="G837" s="101">
        <v>24260400</v>
      </c>
      <c r="H837" s="47" t="s">
        <v>1481</v>
      </c>
      <c r="I837" s="39">
        <v>45684</v>
      </c>
      <c r="J837" s="39">
        <v>45838</v>
      </c>
      <c r="K837" s="82">
        <v>1</v>
      </c>
      <c r="L837" s="104">
        <v>24260400</v>
      </c>
      <c r="M837" s="34">
        <v>0</v>
      </c>
      <c r="N837" s="34">
        <v>1</v>
      </c>
      <c r="O837" s="104" t="s">
        <v>957</v>
      </c>
      <c r="P837" s="38" t="s">
        <v>1099</v>
      </c>
    </row>
    <row r="838" spans="2:16" ht="41.4" x14ac:dyDescent="0.3">
      <c r="B838" s="34" t="s">
        <v>4405</v>
      </c>
      <c r="C838" s="38" t="s">
        <v>994</v>
      </c>
      <c r="D838" s="38" t="s">
        <v>1498</v>
      </c>
      <c r="E838" s="34" t="s">
        <v>332</v>
      </c>
      <c r="F838" s="38" t="s">
        <v>1499</v>
      </c>
      <c r="G838" s="101">
        <v>27283200</v>
      </c>
      <c r="H838" s="47" t="s">
        <v>1500</v>
      </c>
      <c r="I838" s="39">
        <v>45686</v>
      </c>
      <c r="J838" s="39">
        <v>45838</v>
      </c>
      <c r="K838" s="82">
        <v>1</v>
      </c>
      <c r="L838" s="104">
        <v>27283200</v>
      </c>
      <c r="M838" s="34">
        <v>0</v>
      </c>
      <c r="N838" s="34">
        <v>1</v>
      </c>
      <c r="O838" s="104" t="s">
        <v>896</v>
      </c>
      <c r="P838" s="38" t="s">
        <v>1099</v>
      </c>
    </row>
    <row r="839" spans="2:16" ht="41.4" x14ac:dyDescent="0.3">
      <c r="B839" s="34" t="s">
        <v>4405</v>
      </c>
      <c r="C839" s="38" t="s">
        <v>1011</v>
      </c>
      <c r="D839" s="38" t="s">
        <v>1501</v>
      </c>
      <c r="E839" s="34" t="s">
        <v>332</v>
      </c>
      <c r="F839" s="38" t="s">
        <v>1502</v>
      </c>
      <c r="G839" s="101">
        <v>17892600</v>
      </c>
      <c r="H839" s="47" t="s">
        <v>1503</v>
      </c>
      <c r="I839" s="39">
        <v>45686</v>
      </c>
      <c r="J839" s="39">
        <v>45838</v>
      </c>
      <c r="K839" s="82">
        <v>1</v>
      </c>
      <c r="L839" s="104">
        <v>17892600</v>
      </c>
      <c r="M839" s="34">
        <v>0</v>
      </c>
      <c r="N839" s="34">
        <v>1</v>
      </c>
      <c r="O839" s="104" t="s">
        <v>916</v>
      </c>
      <c r="P839" s="38" t="s">
        <v>1099</v>
      </c>
    </row>
    <row r="840" spans="2:16" ht="41.4" x14ac:dyDescent="0.3">
      <c r="B840" s="34" t="s">
        <v>4405</v>
      </c>
      <c r="C840" s="38" t="s">
        <v>1011</v>
      </c>
      <c r="D840" s="38" t="s">
        <v>1543</v>
      </c>
      <c r="E840" s="34" t="s">
        <v>332</v>
      </c>
      <c r="F840" s="38" t="s">
        <v>1544</v>
      </c>
      <c r="G840" s="101">
        <v>17892600</v>
      </c>
      <c r="H840" s="47" t="s">
        <v>1545</v>
      </c>
      <c r="I840" s="39">
        <v>45700</v>
      </c>
      <c r="J840" s="39">
        <v>45869</v>
      </c>
      <c r="K840" s="82">
        <v>1</v>
      </c>
      <c r="L840" s="104">
        <v>17892600</v>
      </c>
      <c r="M840" s="34">
        <v>0</v>
      </c>
      <c r="N840" s="34">
        <v>1</v>
      </c>
      <c r="O840" s="103">
        <v>0</v>
      </c>
      <c r="P840" s="38" t="s">
        <v>1099</v>
      </c>
    </row>
    <row r="841" spans="2:16" ht="41.4" x14ac:dyDescent="0.3">
      <c r="B841" s="34" t="s">
        <v>4405</v>
      </c>
      <c r="C841" s="38" t="s">
        <v>1227</v>
      </c>
      <c r="D841" s="38" t="s">
        <v>1552</v>
      </c>
      <c r="E841" s="34" t="s">
        <v>332</v>
      </c>
      <c r="F841" s="38" t="s">
        <v>1553</v>
      </c>
      <c r="G841" s="101">
        <v>46200000</v>
      </c>
      <c r="H841" s="47" t="s">
        <v>1554</v>
      </c>
      <c r="I841" s="39">
        <v>45700</v>
      </c>
      <c r="J841" s="39">
        <v>45869</v>
      </c>
      <c r="K841" s="82">
        <v>1</v>
      </c>
      <c r="L841" s="104">
        <v>46200000</v>
      </c>
      <c r="M841" s="34">
        <v>0</v>
      </c>
      <c r="N841" s="34">
        <v>1</v>
      </c>
      <c r="O841" s="103">
        <v>0</v>
      </c>
      <c r="P841" s="38" t="s">
        <v>1099</v>
      </c>
    </row>
    <row r="842" spans="2:16" ht="69" x14ac:dyDescent="0.3">
      <c r="B842" s="34" t="s">
        <v>4405</v>
      </c>
      <c r="C842" s="38" t="s">
        <v>1227</v>
      </c>
      <c r="D842" s="38" t="s">
        <v>1555</v>
      </c>
      <c r="E842" s="34" t="s">
        <v>332</v>
      </c>
      <c r="F842" s="38" t="s">
        <v>1556</v>
      </c>
      <c r="G842" s="101">
        <v>24260400</v>
      </c>
      <c r="H842" s="47" t="s">
        <v>1557</v>
      </c>
      <c r="I842" s="39">
        <v>45700</v>
      </c>
      <c r="J842" s="39">
        <v>45869</v>
      </c>
      <c r="K842" s="82">
        <v>1</v>
      </c>
      <c r="L842" s="104">
        <v>24260400</v>
      </c>
      <c r="M842" s="34">
        <v>0</v>
      </c>
      <c r="N842" s="34">
        <v>1</v>
      </c>
      <c r="O842" s="103">
        <v>0</v>
      </c>
      <c r="P842" s="38" t="s">
        <v>1099</v>
      </c>
    </row>
    <row r="843" spans="2:16" ht="41.4" x14ac:dyDescent="0.3">
      <c r="B843" s="34" t="s">
        <v>4405</v>
      </c>
      <c r="C843" s="38" t="s">
        <v>1011</v>
      </c>
      <c r="D843" s="38" t="s">
        <v>1558</v>
      </c>
      <c r="E843" s="34" t="s">
        <v>332</v>
      </c>
      <c r="F843" s="38" t="s">
        <v>1559</v>
      </c>
      <c r="G843" s="101">
        <v>17892600</v>
      </c>
      <c r="H843" s="47" t="s">
        <v>1560</v>
      </c>
      <c r="I843" s="39">
        <v>45700</v>
      </c>
      <c r="J843" s="39">
        <v>45869</v>
      </c>
      <c r="K843" s="82">
        <v>1</v>
      </c>
      <c r="L843" s="101">
        <v>17892600</v>
      </c>
      <c r="M843" s="34">
        <v>0</v>
      </c>
      <c r="N843" s="34">
        <v>1</v>
      </c>
      <c r="O843" s="103">
        <v>0</v>
      </c>
      <c r="P843" s="38" t="s">
        <v>1099</v>
      </c>
    </row>
    <row r="844" spans="2:16" ht="110.4" x14ac:dyDescent="0.3">
      <c r="B844" s="34" t="s">
        <v>4405</v>
      </c>
      <c r="C844" s="38" t="s">
        <v>1597</v>
      </c>
      <c r="D844" s="38" t="s">
        <v>1598</v>
      </c>
      <c r="E844" s="34" t="s">
        <v>332</v>
      </c>
      <c r="F844" s="38" t="s">
        <v>1599</v>
      </c>
      <c r="G844" s="101">
        <v>17892600</v>
      </c>
      <c r="H844" s="47" t="s">
        <v>1600</v>
      </c>
      <c r="I844" s="39">
        <v>45700</v>
      </c>
      <c r="J844" s="39">
        <v>45869</v>
      </c>
      <c r="K844" s="82">
        <v>1</v>
      </c>
      <c r="L844" s="104">
        <v>17892600</v>
      </c>
      <c r="M844" s="34">
        <v>0</v>
      </c>
      <c r="N844" s="34">
        <v>1</v>
      </c>
      <c r="O844" s="103">
        <v>0</v>
      </c>
      <c r="P844" s="38" t="s">
        <v>1099</v>
      </c>
    </row>
    <row r="845" spans="2:16" ht="27.6" x14ac:dyDescent="0.3">
      <c r="B845" s="34" t="s">
        <v>4405</v>
      </c>
      <c r="C845" s="38" t="s">
        <v>1227</v>
      </c>
      <c r="D845" s="38" t="s">
        <v>1601</v>
      </c>
      <c r="E845" s="34" t="s">
        <v>332</v>
      </c>
      <c r="F845" s="38" t="s">
        <v>1602</v>
      </c>
      <c r="G845" s="101">
        <v>22744800</v>
      </c>
      <c r="H845" s="47" t="s">
        <v>1603</v>
      </c>
      <c r="I845" s="39">
        <v>45700</v>
      </c>
      <c r="J845" s="39">
        <v>45869</v>
      </c>
      <c r="K845" s="82">
        <v>1</v>
      </c>
      <c r="L845" s="104">
        <v>22744800</v>
      </c>
      <c r="M845" s="34">
        <v>0</v>
      </c>
      <c r="N845" s="34">
        <v>1</v>
      </c>
      <c r="O845" s="103">
        <v>0</v>
      </c>
      <c r="P845" s="38" t="s">
        <v>1099</v>
      </c>
    </row>
    <row r="846" spans="2:16" ht="41.4" x14ac:dyDescent="0.3">
      <c r="B846" s="34" t="s">
        <v>4405</v>
      </c>
      <c r="C846" s="38" t="s">
        <v>1597</v>
      </c>
      <c r="D846" s="38" t="s">
        <v>1607</v>
      </c>
      <c r="E846" s="34" t="s">
        <v>332</v>
      </c>
      <c r="F846" s="38" t="s">
        <v>1608</v>
      </c>
      <c r="G846" s="101">
        <v>17892600</v>
      </c>
      <c r="H846" s="47" t="s">
        <v>1609</v>
      </c>
      <c r="I846" s="39">
        <v>45700</v>
      </c>
      <c r="J846" s="39">
        <v>45869</v>
      </c>
      <c r="K846" s="82">
        <v>1</v>
      </c>
      <c r="L846" s="104">
        <v>17892600</v>
      </c>
      <c r="M846" s="34">
        <v>0</v>
      </c>
      <c r="N846" s="34">
        <v>1</v>
      </c>
      <c r="O846" s="103">
        <v>0</v>
      </c>
      <c r="P846" s="38" t="s">
        <v>1099</v>
      </c>
    </row>
    <row r="847" spans="2:16" ht="100.8" x14ac:dyDescent="0.3">
      <c r="B847" s="34" t="s">
        <v>4405</v>
      </c>
      <c r="C847" s="38" t="s">
        <v>1610</v>
      </c>
      <c r="D847" s="38" t="s">
        <v>1611</v>
      </c>
      <c r="E847" s="34" t="s">
        <v>332</v>
      </c>
      <c r="F847" s="38" t="s">
        <v>1612</v>
      </c>
      <c r="G847" s="101">
        <v>27283200</v>
      </c>
      <c r="H847" s="47" t="s">
        <v>1613</v>
      </c>
      <c r="I847" s="39">
        <v>45700</v>
      </c>
      <c r="J847" s="39">
        <v>45869</v>
      </c>
      <c r="K847" s="82">
        <v>1</v>
      </c>
      <c r="L847" s="104">
        <v>27283200</v>
      </c>
      <c r="M847" s="34">
        <v>0</v>
      </c>
      <c r="N847" s="34">
        <v>1</v>
      </c>
      <c r="O847" s="103">
        <v>0</v>
      </c>
      <c r="P847" s="38" t="s">
        <v>1099</v>
      </c>
    </row>
    <row r="848" spans="2:16" ht="172.8" x14ac:dyDescent="0.3">
      <c r="B848" s="34" t="s">
        <v>4405</v>
      </c>
      <c r="C848" s="38" t="s">
        <v>1627</v>
      </c>
      <c r="D848" s="38" t="s">
        <v>1628</v>
      </c>
      <c r="E848" s="34" t="s">
        <v>332</v>
      </c>
      <c r="F848" s="38" t="s">
        <v>1629</v>
      </c>
      <c r="G848" s="101">
        <v>8946300</v>
      </c>
      <c r="H848" s="47" t="s">
        <v>1630</v>
      </c>
      <c r="I848" s="39">
        <v>45708</v>
      </c>
      <c r="J848" s="39">
        <v>45777</v>
      </c>
      <c r="K848" s="82">
        <v>1</v>
      </c>
      <c r="L848" s="104">
        <v>8946300</v>
      </c>
      <c r="M848" s="34">
        <v>0</v>
      </c>
      <c r="N848" s="34">
        <v>1</v>
      </c>
      <c r="O848" s="104" t="s">
        <v>1631</v>
      </c>
      <c r="P848" s="38" t="s">
        <v>1099</v>
      </c>
    </row>
    <row r="849" spans="2:16" ht="86.4" x14ac:dyDescent="0.3">
      <c r="B849" s="34" t="s">
        <v>4405</v>
      </c>
      <c r="C849" s="38" t="s">
        <v>1011</v>
      </c>
      <c r="D849" s="38" t="s">
        <v>1635</v>
      </c>
      <c r="E849" s="34" t="s">
        <v>332</v>
      </c>
      <c r="F849" s="38" t="s">
        <v>1636</v>
      </c>
      <c r="G849" s="101">
        <v>8946300</v>
      </c>
      <c r="H849" s="47" t="s">
        <v>1637</v>
      </c>
      <c r="I849" s="39">
        <v>45708</v>
      </c>
      <c r="J849" s="39">
        <v>45777</v>
      </c>
      <c r="K849" s="82">
        <v>1</v>
      </c>
      <c r="L849" s="101">
        <v>8946300</v>
      </c>
      <c r="M849" s="34">
        <v>0</v>
      </c>
      <c r="N849" s="34">
        <v>2</v>
      </c>
      <c r="O849" s="104">
        <v>11928400</v>
      </c>
      <c r="P849" s="38" t="s">
        <v>1099</v>
      </c>
    </row>
    <row r="850" spans="2:16" ht="144" x14ac:dyDescent="0.3">
      <c r="B850" s="34" t="s">
        <v>4405</v>
      </c>
      <c r="C850" s="38" t="s">
        <v>1011</v>
      </c>
      <c r="D850" s="38" t="s">
        <v>1646</v>
      </c>
      <c r="E850" s="34" t="s">
        <v>332</v>
      </c>
      <c r="F850" s="38" t="s">
        <v>1647</v>
      </c>
      <c r="G850" s="101">
        <v>17892600</v>
      </c>
      <c r="H850" s="47" t="s">
        <v>1648</v>
      </c>
      <c r="I850" s="39">
        <v>45715</v>
      </c>
      <c r="J850" s="39">
        <v>45869</v>
      </c>
      <c r="K850" s="82">
        <v>1</v>
      </c>
      <c r="L850" s="104">
        <v>17892600</v>
      </c>
      <c r="M850" s="34">
        <v>0</v>
      </c>
      <c r="N850" s="34">
        <v>1</v>
      </c>
      <c r="O850" s="103">
        <v>0</v>
      </c>
      <c r="P850" s="38" t="s">
        <v>1099</v>
      </c>
    </row>
    <row r="851" spans="2:16" ht="86.4" x14ac:dyDescent="0.3">
      <c r="B851" s="34" t="s">
        <v>4405</v>
      </c>
      <c r="C851" s="38" t="s">
        <v>1011</v>
      </c>
      <c r="D851" s="38" t="s">
        <v>1650</v>
      </c>
      <c r="E851" s="34" t="s">
        <v>332</v>
      </c>
      <c r="F851" s="38" t="s">
        <v>1651</v>
      </c>
      <c r="G851" s="101">
        <v>13594200</v>
      </c>
      <c r="H851" s="47" t="s">
        <v>1652</v>
      </c>
      <c r="I851" s="39">
        <v>45715</v>
      </c>
      <c r="J851" s="39">
        <v>45884</v>
      </c>
      <c r="K851" s="82">
        <v>0.75</v>
      </c>
      <c r="L851" s="104">
        <v>10195650</v>
      </c>
      <c r="M851" s="104">
        <v>1132850</v>
      </c>
      <c r="N851" s="34">
        <v>1</v>
      </c>
      <c r="O851" s="103">
        <v>0</v>
      </c>
      <c r="P851" s="38" t="s">
        <v>1099</v>
      </c>
    </row>
    <row r="852" spans="2:16" ht="100.8" x14ac:dyDescent="0.3">
      <c r="B852" s="34" t="s">
        <v>4405</v>
      </c>
      <c r="C852" s="38" t="s">
        <v>1011</v>
      </c>
      <c r="D852" s="38" t="s">
        <v>1656</v>
      </c>
      <c r="E852" s="34" t="s">
        <v>332</v>
      </c>
      <c r="F852" s="38" t="s">
        <v>1657</v>
      </c>
      <c r="G852" s="101">
        <v>17892600</v>
      </c>
      <c r="H852" s="47" t="s">
        <v>1658</v>
      </c>
      <c r="I852" s="39">
        <v>45716</v>
      </c>
      <c r="J852" s="39">
        <v>45869</v>
      </c>
      <c r="K852" s="82">
        <v>1</v>
      </c>
      <c r="L852" s="104">
        <v>17892600</v>
      </c>
      <c r="M852" s="34">
        <v>0</v>
      </c>
      <c r="N852" s="34">
        <v>1</v>
      </c>
      <c r="O852" s="103">
        <v>0</v>
      </c>
      <c r="P852" s="38" t="s">
        <v>1099</v>
      </c>
    </row>
    <row r="853" spans="2:16" ht="28.8" x14ac:dyDescent="0.3">
      <c r="B853" s="34" t="s">
        <v>4405</v>
      </c>
      <c r="C853" s="38" t="s">
        <v>1659</v>
      </c>
      <c r="D853" s="38" t="s">
        <v>1660</v>
      </c>
      <c r="E853" s="34" t="s">
        <v>332</v>
      </c>
      <c r="F853" s="38" t="s">
        <v>1661</v>
      </c>
      <c r="G853" s="101">
        <v>12532800</v>
      </c>
      <c r="H853" s="47" t="s">
        <v>1662</v>
      </c>
      <c r="I853" s="39">
        <v>45716</v>
      </c>
      <c r="J853" s="39">
        <v>45777</v>
      </c>
      <c r="K853" s="82">
        <v>1</v>
      </c>
      <c r="L853" s="104">
        <v>12532800</v>
      </c>
      <c r="M853" s="34">
        <v>0</v>
      </c>
      <c r="N853" s="34">
        <v>1</v>
      </c>
      <c r="O853" s="104" t="s">
        <v>1663</v>
      </c>
      <c r="P853" s="38" t="s">
        <v>1099</v>
      </c>
    </row>
    <row r="854" spans="2:16" ht="151.80000000000001" x14ac:dyDescent="0.3">
      <c r="B854" s="34" t="s">
        <v>4405</v>
      </c>
      <c r="C854" s="38" t="s">
        <v>1664</v>
      </c>
      <c r="D854" s="38" t="s">
        <v>1665</v>
      </c>
      <c r="E854" s="34" t="s">
        <v>332</v>
      </c>
      <c r="F854" s="38" t="s">
        <v>1666</v>
      </c>
      <c r="G854" s="101">
        <v>25065600</v>
      </c>
      <c r="H854" s="47" t="s">
        <v>1667</v>
      </c>
      <c r="I854" s="39">
        <v>45716</v>
      </c>
      <c r="J854" s="39">
        <v>45869</v>
      </c>
      <c r="K854" s="82">
        <v>1</v>
      </c>
      <c r="L854" s="101">
        <v>25065600</v>
      </c>
      <c r="M854" s="34">
        <v>0</v>
      </c>
      <c r="N854" s="34">
        <v>1</v>
      </c>
      <c r="O854" s="103">
        <v>4177000</v>
      </c>
      <c r="P854" s="38" t="s">
        <v>1099</v>
      </c>
    </row>
    <row r="855" spans="2:16" ht="69" x14ac:dyDescent="0.3">
      <c r="B855" s="34" t="s">
        <v>4405</v>
      </c>
      <c r="C855" s="38" t="s">
        <v>1664</v>
      </c>
      <c r="D855" s="38" t="s">
        <v>1668</v>
      </c>
      <c r="E855" s="34" t="s">
        <v>332</v>
      </c>
      <c r="F855" s="38" t="s">
        <v>1669</v>
      </c>
      <c r="G855" s="101">
        <v>25065600</v>
      </c>
      <c r="H855" s="47" t="s">
        <v>1670</v>
      </c>
      <c r="I855" s="39">
        <v>45716</v>
      </c>
      <c r="J855" s="39">
        <v>45869</v>
      </c>
      <c r="K855" s="82">
        <v>1</v>
      </c>
      <c r="L855" s="104">
        <v>25065600</v>
      </c>
      <c r="M855" s="34">
        <v>0</v>
      </c>
      <c r="N855" s="34">
        <v>1</v>
      </c>
      <c r="O855" s="103">
        <v>0</v>
      </c>
      <c r="P855" s="38" t="s">
        <v>1099</v>
      </c>
    </row>
    <row r="856" spans="2:16" ht="96.6" x14ac:dyDescent="0.3">
      <c r="B856" s="34" t="s">
        <v>4405</v>
      </c>
      <c r="C856" s="38" t="s">
        <v>1671</v>
      </c>
      <c r="D856" s="38" t="s">
        <v>1672</v>
      </c>
      <c r="E856" s="34" t="s">
        <v>332</v>
      </c>
      <c r="F856" s="38" t="s">
        <v>1673</v>
      </c>
      <c r="G856" s="101">
        <v>11372400</v>
      </c>
      <c r="H856" s="47" t="s">
        <v>1674</v>
      </c>
      <c r="I856" s="39">
        <v>45716</v>
      </c>
      <c r="J856" s="39">
        <v>45777</v>
      </c>
      <c r="K856" s="82">
        <v>1</v>
      </c>
      <c r="L856" s="104">
        <v>11372400</v>
      </c>
      <c r="M856" s="34">
        <v>0</v>
      </c>
      <c r="N856" s="34">
        <v>1</v>
      </c>
      <c r="O856" s="103">
        <v>0</v>
      </c>
      <c r="P856" s="38" t="s">
        <v>1099</v>
      </c>
    </row>
    <row r="857" spans="2:16" ht="82.8" x14ac:dyDescent="0.3">
      <c r="B857" s="34" t="s">
        <v>4405</v>
      </c>
      <c r="C857" s="38" t="s">
        <v>1011</v>
      </c>
      <c r="D857" s="38" t="s">
        <v>1675</v>
      </c>
      <c r="E857" s="34" t="s">
        <v>332</v>
      </c>
      <c r="F857" s="38" t="s">
        <v>1676</v>
      </c>
      <c r="G857" s="101">
        <v>8946300</v>
      </c>
      <c r="H857" s="47" t="s">
        <v>1677</v>
      </c>
      <c r="I857" s="39">
        <v>45716</v>
      </c>
      <c r="J857" s="39">
        <v>45777</v>
      </c>
      <c r="K857" s="82">
        <v>1</v>
      </c>
      <c r="L857" s="104">
        <v>8946300</v>
      </c>
      <c r="M857" s="34">
        <v>0</v>
      </c>
      <c r="N857" s="34">
        <v>1</v>
      </c>
      <c r="O857" s="104" t="s">
        <v>1631</v>
      </c>
      <c r="P857" s="38" t="s">
        <v>1099</v>
      </c>
    </row>
    <row r="858" spans="2:16" ht="96.6" x14ac:dyDescent="0.3">
      <c r="B858" s="34" t="s">
        <v>4405</v>
      </c>
      <c r="C858" s="38" t="s">
        <v>1011</v>
      </c>
      <c r="D858" s="38" t="s">
        <v>1678</v>
      </c>
      <c r="E858" s="34" t="s">
        <v>332</v>
      </c>
      <c r="F858" s="38" t="s">
        <v>1679</v>
      </c>
      <c r="G858" s="101">
        <v>17892600</v>
      </c>
      <c r="H858" s="47" t="s">
        <v>1680</v>
      </c>
      <c r="I858" s="39">
        <v>45716</v>
      </c>
      <c r="J858" s="39">
        <v>45869</v>
      </c>
      <c r="K858" s="82">
        <v>1</v>
      </c>
      <c r="L858" s="104">
        <v>17892600</v>
      </c>
      <c r="M858" s="34">
        <v>0</v>
      </c>
      <c r="N858" s="34">
        <v>1</v>
      </c>
      <c r="O858" s="103">
        <v>0</v>
      </c>
      <c r="P858" s="38" t="s">
        <v>1099</v>
      </c>
    </row>
    <row r="859" spans="2:16" ht="69" x14ac:dyDescent="0.3">
      <c r="B859" s="34" t="s">
        <v>4405</v>
      </c>
      <c r="C859" s="38" t="s">
        <v>1011</v>
      </c>
      <c r="D859" s="38" t="s">
        <v>1681</v>
      </c>
      <c r="E859" s="34" t="s">
        <v>332</v>
      </c>
      <c r="F859" s="38" t="s">
        <v>1682</v>
      </c>
      <c r="G859" s="101">
        <v>17892600</v>
      </c>
      <c r="H859" s="47" t="s">
        <v>1683</v>
      </c>
      <c r="I859" s="39">
        <v>45716</v>
      </c>
      <c r="J859" s="39">
        <v>45869</v>
      </c>
      <c r="K859" s="82">
        <v>1</v>
      </c>
      <c r="L859" s="104">
        <v>17892600</v>
      </c>
      <c r="M859" s="34">
        <v>0</v>
      </c>
      <c r="N859" s="34">
        <v>1</v>
      </c>
      <c r="O859" s="103">
        <v>0</v>
      </c>
      <c r="P859" s="38" t="s">
        <v>1099</v>
      </c>
    </row>
    <row r="860" spans="2:16" ht="110.4" x14ac:dyDescent="0.3">
      <c r="B860" s="34" t="s">
        <v>4405</v>
      </c>
      <c r="C860" s="38" t="s">
        <v>1684</v>
      </c>
      <c r="D860" s="38" t="s">
        <v>1685</v>
      </c>
      <c r="E860" s="34" t="s">
        <v>332</v>
      </c>
      <c r="F860" s="38" t="s">
        <v>1686</v>
      </c>
      <c r="G860" s="101">
        <v>15288000</v>
      </c>
      <c r="H860" s="47" t="s">
        <v>1687</v>
      </c>
      <c r="I860" s="39">
        <v>45716</v>
      </c>
      <c r="J860" s="39">
        <v>45777</v>
      </c>
      <c r="K860" s="82">
        <v>1</v>
      </c>
      <c r="L860" s="104">
        <v>15288000</v>
      </c>
      <c r="M860" s="34">
        <v>0</v>
      </c>
      <c r="N860" s="34">
        <v>1</v>
      </c>
      <c r="O860" s="104" t="s">
        <v>1688</v>
      </c>
      <c r="P860" s="38" t="s">
        <v>1099</v>
      </c>
    </row>
    <row r="861" spans="2:16" ht="55.2" x14ac:dyDescent="0.3">
      <c r="B861" s="34" t="s">
        <v>4405</v>
      </c>
      <c r="C861" s="38" t="s">
        <v>1203</v>
      </c>
      <c r="D861" s="38" t="s">
        <v>1689</v>
      </c>
      <c r="E861" s="34" t="s">
        <v>332</v>
      </c>
      <c r="F861" s="38" t="s">
        <v>1690</v>
      </c>
      <c r="G861" s="101">
        <v>25065600</v>
      </c>
      <c r="H861" s="47" t="s">
        <v>1691</v>
      </c>
      <c r="I861" s="39">
        <v>45716</v>
      </c>
      <c r="J861" s="39">
        <v>45884</v>
      </c>
      <c r="K861" s="82">
        <v>0.92</v>
      </c>
      <c r="L861" s="104">
        <v>22976800</v>
      </c>
      <c r="M861" s="104">
        <v>2088800</v>
      </c>
      <c r="N861" s="34">
        <v>1</v>
      </c>
      <c r="O861" s="103">
        <v>0</v>
      </c>
      <c r="P861" s="38" t="s">
        <v>1099</v>
      </c>
    </row>
    <row r="862" spans="2:16" ht="55.2" x14ac:dyDescent="0.3">
      <c r="B862" s="34" t="s">
        <v>4405</v>
      </c>
      <c r="C862" s="38" t="s">
        <v>1011</v>
      </c>
      <c r="D862" s="38" t="s">
        <v>1692</v>
      </c>
      <c r="E862" s="34" t="s">
        <v>332</v>
      </c>
      <c r="F862" s="38" t="s">
        <v>1693</v>
      </c>
      <c r="G862" s="101">
        <v>10036500</v>
      </c>
      <c r="H862" s="47" t="s">
        <v>1694</v>
      </c>
      <c r="I862" s="39">
        <v>45716</v>
      </c>
      <c r="J862" s="39">
        <v>45777</v>
      </c>
      <c r="K862" s="82">
        <v>1</v>
      </c>
      <c r="L862" s="101">
        <v>10036500</v>
      </c>
      <c r="M862" s="34">
        <v>0</v>
      </c>
      <c r="N862" s="34">
        <v>0</v>
      </c>
      <c r="O862" s="103">
        <v>0</v>
      </c>
      <c r="P862" s="38" t="s">
        <v>1099</v>
      </c>
    </row>
    <row r="863" spans="2:16" ht="82.8" x14ac:dyDescent="0.3">
      <c r="B863" s="34" t="s">
        <v>4405</v>
      </c>
      <c r="C863" s="38" t="s">
        <v>1011</v>
      </c>
      <c r="D863" s="38" t="s">
        <v>1695</v>
      </c>
      <c r="E863" s="34" t="s">
        <v>332</v>
      </c>
      <c r="F863" s="38" t="s">
        <v>1696</v>
      </c>
      <c r="G863" s="101">
        <v>17892600</v>
      </c>
      <c r="H863" s="47" t="s">
        <v>1697</v>
      </c>
      <c r="I863" s="39">
        <v>45716</v>
      </c>
      <c r="J863" s="39">
        <v>45884</v>
      </c>
      <c r="K863" s="82">
        <v>0.92</v>
      </c>
      <c r="L863" s="101">
        <v>16401550</v>
      </c>
      <c r="M863" s="104">
        <v>1491050</v>
      </c>
      <c r="N863" s="34">
        <v>0</v>
      </c>
      <c r="O863" s="103">
        <v>0</v>
      </c>
      <c r="P863" s="38" t="s">
        <v>1099</v>
      </c>
    </row>
    <row r="864" spans="2:16" ht="82.8" x14ac:dyDescent="0.3">
      <c r="B864" s="34" t="s">
        <v>4405</v>
      </c>
      <c r="C864" s="38" t="s">
        <v>1203</v>
      </c>
      <c r="D864" s="38" t="s">
        <v>1698</v>
      </c>
      <c r="E864" s="34" t="s">
        <v>332</v>
      </c>
      <c r="F864" s="38" t="s">
        <v>1699</v>
      </c>
      <c r="G864" s="101">
        <v>27283200</v>
      </c>
      <c r="H864" s="47" t="s">
        <v>1700</v>
      </c>
      <c r="I864" s="39">
        <v>45716</v>
      </c>
      <c r="J864" s="39">
        <v>45869</v>
      </c>
      <c r="K864" s="82">
        <v>1</v>
      </c>
      <c r="L864" s="104">
        <v>27283200</v>
      </c>
      <c r="M864" s="34">
        <v>0</v>
      </c>
      <c r="N864" s="34">
        <v>1</v>
      </c>
      <c r="O864" s="103">
        <v>0</v>
      </c>
      <c r="P864" s="38" t="s">
        <v>1099</v>
      </c>
    </row>
    <row r="865" spans="2:16" ht="82.8" x14ac:dyDescent="0.3">
      <c r="B865" s="34" t="s">
        <v>4405</v>
      </c>
      <c r="C865" s="38" t="s">
        <v>1701</v>
      </c>
      <c r="D865" s="38" t="s">
        <v>1702</v>
      </c>
      <c r="E865" s="34" t="s">
        <v>332</v>
      </c>
      <c r="F865" s="38" t="s">
        <v>1703</v>
      </c>
      <c r="G865" s="101">
        <v>8355200</v>
      </c>
      <c r="H865" s="47" t="s">
        <v>1704</v>
      </c>
      <c r="I865" s="39">
        <v>45716</v>
      </c>
      <c r="J865" s="39">
        <v>45747</v>
      </c>
      <c r="K865" s="82">
        <v>1</v>
      </c>
      <c r="L865" s="104">
        <v>8355200</v>
      </c>
      <c r="M865" s="34">
        <v>0</v>
      </c>
      <c r="N865" s="34">
        <v>1</v>
      </c>
      <c r="O865" s="103">
        <v>0</v>
      </c>
      <c r="P865" s="38" t="s">
        <v>1099</v>
      </c>
    </row>
    <row r="866" spans="2:16" ht="110.4" x14ac:dyDescent="0.3">
      <c r="B866" s="34" t="s">
        <v>4405</v>
      </c>
      <c r="C866" s="38" t="s">
        <v>1705</v>
      </c>
      <c r="D866" s="38" t="s">
        <v>1706</v>
      </c>
      <c r="E866" s="34" t="s">
        <v>332</v>
      </c>
      <c r="F866" s="38" t="s">
        <v>1707</v>
      </c>
      <c r="G866" s="101">
        <v>27283200</v>
      </c>
      <c r="H866" s="47" t="s">
        <v>1708</v>
      </c>
      <c r="I866" s="39">
        <v>45716</v>
      </c>
      <c r="J866" s="39">
        <v>45869</v>
      </c>
      <c r="K866" s="82">
        <v>1</v>
      </c>
      <c r="L866" s="104">
        <v>27283200</v>
      </c>
      <c r="M866" s="34">
        <v>0</v>
      </c>
      <c r="N866" s="34">
        <v>1</v>
      </c>
      <c r="O866" s="103">
        <v>0</v>
      </c>
      <c r="P866" s="38" t="s">
        <v>1099</v>
      </c>
    </row>
    <row r="867" spans="2:16" ht="82.8" x14ac:dyDescent="0.3">
      <c r="B867" s="34" t="s">
        <v>4405</v>
      </c>
      <c r="C867" s="38" t="s">
        <v>1011</v>
      </c>
      <c r="D867" s="38" t="s">
        <v>1709</v>
      </c>
      <c r="E867" s="34" t="s">
        <v>332</v>
      </c>
      <c r="F867" s="38" t="s">
        <v>1710</v>
      </c>
      <c r="G867" s="101">
        <v>17892600</v>
      </c>
      <c r="H867" s="47" t="s">
        <v>1711</v>
      </c>
      <c r="I867" s="39">
        <v>45716</v>
      </c>
      <c r="J867" s="39">
        <v>45869</v>
      </c>
      <c r="K867" s="82">
        <v>1</v>
      </c>
      <c r="L867" s="104">
        <v>17892600</v>
      </c>
      <c r="M867" s="34">
        <v>0</v>
      </c>
      <c r="N867" s="34">
        <v>1</v>
      </c>
      <c r="O867" s="103">
        <v>0</v>
      </c>
      <c r="P867" s="38" t="s">
        <v>1099</v>
      </c>
    </row>
    <row r="868" spans="2:16" ht="27.6" x14ac:dyDescent="0.3">
      <c r="B868" s="34" t="s">
        <v>4405</v>
      </c>
      <c r="C868" s="38" t="s">
        <v>1115</v>
      </c>
      <c r="D868" s="38" t="s">
        <v>1712</v>
      </c>
      <c r="E868" s="34" t="s">
        <v>332</v>
      </c>
      <c r="F868" s="38" t="s">
        <v>1713</v>
      </c>
      <c r="G868" s="101">
        <v>17892600</v>
      </c>
      <c r="H868" s="47" t="s">
        <v>1714</v>
      </c>
      <c r="I868" s="39">
        <v>45716</v>
      </c>
      <c r="J868" s="39">
        <v>45869</v>
      </c>
      <c r="K868" s="82">
        <v>1</v>
      </c>
      <c r="L868" s="104">
        <v>17892600</v>
      </c>
      <c r="M868" s="34">
        <v>0</v>
      </c>
      <c r="N868" s="34">
        <v>1</v>
      </c>
      <c r="O868" s="103">
        <v>0</v>
      </c>
      <c r="P868" s="38" t="s">
        <v>1099</v>
      </c>
    </row>
    <row r="869" spans="2:16" ht="41.4" x14ac:dyDescent="0.3">
      <c r="B869" s="34" t="s">
        <v>4405</v>
      </c>
      <c r="C869" s="38" t="s">
        <v>1011</v>
      </c>
      <c r="D869" s="38" t="s">
        <v>1715</v>
      </c>
      <c r="E869" s="34" t="s">
        <v>332</v>
      </c>
      <c r="F869" s="38" t="s">
        <v>1716</v>
      </c>
      <c r="G869" s="101">
        <v>20073000</v>
      </c>
      <c r="H869" s="47" t="s">
        <v>1717</v>
      </c>
      <c r="I869" s="39">
        <v>45716</v>
      </c>
      <c r="J869" s="39">
        <v>45869</v>
      </c>
      <c r="K869" s="82">
        <v>1</v>
      </c>
      <c r="L869" s="104">
        <v>20073000</v>
      </c>
      <c r="M869" s="34">
        <v>0</v>
      </c>
      <c r="N869" s="34">
        <v>1</v>
      </c>
      <c r="O869" s="103">
        <v>0</v>
      </c>
      <c r="P869" s="38" t="s">
        <v>1099</v>
      </c>
    </row>
    <row r="870" spans="2:16" ht="27.6" x14ac:dyDescent="0.3">
      <c r="B870" s="34" t="s">
        <v>4405</v>
      </c>
      <c r="C870" s="38" t="s">
        <v>1741</v>
      </c>
      <c r="D870" s="38" t="s">
        <v>1742</v>
      </c>
      <c r="E870" s="34" t="s">
        <v>332</v>
      </c>
      <c r="F870" s="38" t="s">
        <v>1743</v>
      </c>
      <c r="G870" s="101">
        <v>42000000</v>
      </c>
      <c r="H870" s="47" t="s">
        <v>1744</v>
      </c>
      <c r="I870" s="39">
        <v>45720</v>
      </c>
      <c r="J870" s="39">
        <v>45900</v>
      </c>
      <c r="K870" s="82">
        <v>0.83</v>
      </c>
      <c r="L870" s="104">
        <v>35000000</v>
      </c>
      <c r="M870" s="34">
        <v>7000000</v>
      </c>
      <c r="N870" s="34">
        <v>1</v>
      </c>
      <c r="O870" s="103">
        <v>0</v>
      </c>
      <c r="P870" s="38" t="s">
        <v>1099</v>
      </c>
    </row>
    <row r="871" spans="2:16" ht="41.4" x14ac:dyDescent="0.3">
      <c r="B871" s="34" t="s">
        <v>4405</v>
      </c>
      <c r="C871" s="38" t="s">
        <v>1115</v>
      </c>
      <c r="D871" s="38" t="s">
        <v>1763</v>
      </c>
      <c r="E871" s="34" t="s">
        <v>332</v>
      </c>
      <c r="F871" s="38" t="s">
        <v>1764</v>
      </c>
      <c r="G871" s="101">
        <v>11372400</v>
      </c>
      <c r="H871" s="47" t="s">
        <v>1765</v>
      </c>
      <c r="I871" s="39">
        <v>45726</v>
      </c>
      <c r="J871" s="39">
        <v>45808</v>
      </c>
      <c r="K871" s="82">
        <v>1</v>
      </c>
      <c r="L871" s="104">
        <v>11372400</v>
      </c>
      <c r="M871" s="34">
        <v>0</v>
      </c>
      <c r="N871" s="34">
        <v>1</v>
      </c>
      <c r="O871" s="104" t="s">
        <v>1766</v>
      </c>
      <c r="P871" s="38" t="s">
        <v>1099</v>
      </c>
    </row>
    <row r="872" spans="2:16" ht="41.4" x14ac:dyDescent="0.3">
      <c r="B872" s="34" t="s">
        <v>4405</v>
      </c>
      <c r="C872" s="38" t="s">
        <v>1043</v>
      </c>
      <c r="D872" s="38" t="s">
        <v>1767</v>
      </c>
      <c r="E872" s="124" t="s">
        <v>332</v>
      </c>
      <c r="F872" s="38" t="s">
        <v>1768</v>
      </c>
      <c r="G872" s="182">
        <v>8946300</v>
      </c>
      <c r="H872" s="47" t="s">
        <v>1769</v>
      </c>
      <c r="I872" s="205">
        <v>45726</v>
      </c>
      <c r="J872" s="205">
        <v>45808</v>
      </c>
      <c r="K872" s="82">
        <v>1</v>
      </c>
      <c r="L872" s="104">
        <v>8946300</v>
      </c>
      <c r="M872" s="34">
        <v>0</v>
      </c>
      <c r="N872" s="34">
        <v>1</v>
      </c>
      <c r="O872" s="103">
        <v>0</v>
      </c>
      <c r="P872" s="25" t="s">
        <v>3509</v>
      </c>
    </row>
    <row r="873" spans="2:16" ht="110.4" x14ac:dyDescent="0.3">
      <c r="B873" s="34" t="s">
        <v>4405</v>
      </c>
      <c r="C873" s="38" t="s">
        <v>1227</v>
      </c>
      <c r="D873" s="38" t="s">
        <v>1809</v>
      </c>
      <c r="E873" s="34" t="s">
        <v>332</v>
      </c>
      <c r="F873" s="38" t="s">
        <v>1810</v>
      </c>
      <c r="G873" s="182">
        <v>8946300</v>
      </c>
      <c r="H873" s="47" t="s">
        <v>1811</v>
      </c>
      <c r="I873" s="205">
        <v>45741</v>
      </c>
      <c r="J873" s="205">
        <v>45823</v>
      </c>
      <c r="K873" s="82">
        <v>1</v>
      </c>
      <c r="L873" s="104">
        <v>8946300</v>
      </c>
      <c r="M873" s="34">
        <v>0</v>
      </c>
      <c r="N873" s="34">
        <v>1</v>
      </c>
      <c r="O873" s="103">
        <v>0</v>
      </c>
      <c r="P873" s="25" t="s">
        <v>3513</v>
      </c>
    </row>
    <row r="874" spans="2:16" ht="110.4" x14ac:dyDescent="0.3">
      <c r="B874" s="34" t="s">
        <v>4405</v>
      </c>
      <c r="C874" s="38" t="s">
        <v>1115</v>
      </c>
      <c r="D874" s="38" t="s">
        <v>1812</v>
      </c>
      <c r="E874" s="34" t="s">
        <v>332</v>
      </c>
      <c r="F874" s="38" t="s">
        <v>1813</v>
      </c>
      <c r="G874" s="182">
        <v>8946300</v>
      </c>
      <c r="H874" s="47" t="s">
        <v>1814</v>
      </c>
      <c r="I874" s="205">
        <v>45741</v>
      </c>
      <c r="J874" s="205">
        <v>45823</v>
      </c>
      <c r="K874" s="82">
        <v>1</v>
      </c>
      <c r="L874" s="104">
        <v>8946300</v>
      </c>
      <c r="M874" s="34">
        <v>0</v>
      </c>
      <c r="N874" s="34">
        <v>1</v>
      </c>
      <c r="O874" s="104" t="s">
        <v>1631</v>
      </c>
      <c r="P874" s="25" t="s">
        <v>3526</v>
      </c>
    </row>
    <row r="875" spans="2:16" ht="82.8" x14ac:dyDescent="0.3">
      <c r="B875" s="34" t="s">
        <v>4405</v>
      </c>
      <c r="C875" s="38" t="s">
        <v>1834</v>
      </c>
      <c r="D875" s="38" t="s">
        <v>1835</v>
      </c>
      <c r="E875" s="34" t="s">
        <v>332</v>
      </c>
      <c r="F875" s="38" t="s">
        <v>1836</v>
      </c>
      <c r="G875" s="182">
        <v>13641600</v>
      </c>
      <c r="H875" s="47" t="s">
        <v>1837</v>
      </c>
      <c r="I875" s="205">
        <v>45757</v>
      </c>
      <c r="J875" s="205">
        <v>45838</v>
      </c>
      <c r="K875" s="215">
        <v>1</v>
      </c>
      <c r="L875" s="104">
        <v>13641600</v>
      </c>
      <c r="M875" s="241">
        <v>0</v>
      </c>
      <c r="N875" s="34">
        <v>1</v>
      </c>
      <c r="O875" s="103">
        <v>0</v>
      </c>
      <c r="P875" s="25" t="s">
        <v>3591</v>
      </c>
    </row>
    <row r="876" spans="2:16" ht="69" x14ac:dyDescent="0.3">
      <c r="B876" s="34" t="s">
        <v>4405</v>
      </c>
      <c r="C876" s="38" t="s">
        <v>1701</v>
      </c>
      <c r="D876" s="38" t="s">
        <v>1843</v>
      </c>
      <c r="E876" s="34" t="s">
        <v>332</v>
      </c>
      <c r="F876" s="38" t="s">
        <v>1844</v>
      </c>
      <c r="G876" s="182">
        <v>13641600</v>
      </c>
      <c r="H876" s="47" t="s">
        <v>1845</v>
      </c>
      <c r="I876" s="205">
        <v>45768</v>
      </c>
      <c r="J876" s="205">
        <v>45838</v>
      </c>
      <c r="K876" s="215">
        <v>1</v>
      </c>
      <c r="L876" s="101">
        <v>13641600</v>
      </c>
      <c r="M876" s="241">
        <v>0</v>
      </c>
      <c r="N876" s="34">
        <v>1</v>
      </c>
      <c r="O876" s="104" t="s">
        <v>896</v>
      </c>
      <c r="P876" s="25" t="s">
        <v>3526</v>
      </c>
    </row>
    <row r="877" spans="2:16" ht="27.6" x14ac:dyDescent="0.3">
      <c r="B877" s="34" t="s">
        <v>4405</v>
      </c>
      <c r="C877" s="38" t="s">
        <v>1005</v>
      </c>
      <c r="D877" s="38" t="s">
        <v>1846</v>
      </c>
      <c r="E877" s="34" t="s">
        <v>332</v>
      </c>
      <c r="F877" s="38" t="s">
        <v>1847</v>
      </c>
      <c r="G877" s="182">
        <v>11372400</v>
      </c>
      <c r="H877" s="47" t="s">
        <v>1848</v>
      </c>
      <c r="I877" s="205">
        <v>45768</v>
      </c>
      <c r="J877" s="205">
        <v>45838</v>
      </c>
      <c r="K877" s="215">
        <v>1</v>
      </c>
      <c r="L877" s="227">
        <v>11372400</v>
      </c>
      <c r="M877" s="34">
        <v>0</v>
      </c>
      <c r="N877" s="34">
        <v>1</v>
      </c>
      <c r="O877" s="104" t="s">
        <v>1009</v>
      </c>
      <c r="P877" s="25" t="s">
        <v>3573</v>
      </c>
    </row>
    <row r="878" spans="2:16" ht="69" x14ac:dyDescent="0.3">
      <c r="B878" s="34" t="s">
        <v>4405</v>
      </c>
      <c r="C878" s="38" t="s">
        <v>1011</v>
      </c>
      <c r="D878" s="38" t="s">
        <v>1849</v>
      </c>
      <c r="E878" s="34" t="s">
        <v>332</v>
      </c>
      <c r="F878" s="38" t="s">
        <v>1850</v>
      </c>
      <c r="G878" s="182">
        <v>8946300</v>
      </c>
      <c r="H878" s="47" t="s">
        <v>1851</v>
      </c>
      <c r="I878" s="205">
        <v>45779</v>
      </c>
      <c r="J878" s="205">
        <v>45869</v>
      </c>
      <c r="K878" s="82">
        <v>1</v>
      </c>
      <c r="L878" s="227">
        <v>8946300</v>
      </c>
      <c r="M878" s="34">
        <v>0</v>
      </c>
      <c r="N878" s="34">
        <v>1</v>
      </c>
      <c r="O878" s="103">
        <v>0</v>
      </c>
      <c r="P878" s="25" t="s">
        <v>3600</v>
      </c>
    </row>
    <row r="879" spans="2:16" ht="82.8" x14ac:dyDescent="0.3">
      <c r="B879" s="34" t="s">
        <v>4405</v>
      </c>
      <c r="C879" s="162" t="s">
        <v>1011</v>
      </c>
      <c r="D879" s="162" t="s">
        <v>1852</v>
      </c>
      <c r="E879" s="176" t="s">
        <v>332</v>
      </c>
      <c r="F879" s="162" t="s">
        <v>1853</v>
      </c>
      <c r="G879" s="181">
        <v>17892600</v>
      </c>
      <c r="H879" s="195" t="s">
        <v>1854</v>
      </c>
      <c r="I879" s="206">
        <v>45779</v>
      </c>
      <c r="J879" s="206">
        <v>45961</v>
      </c>
      <c r="K879" s="213">
        <v>0.49</v>
      </c>
      <c r="L879" s="226">
        <v>8946300</v>
      </c>
      <c r="M879" s="226">
        <v>8946300</v>
      </c>
      <c r="N879" s="176">
        <v>0</v>
      </c>
      <c r="O879" s="256">
        <v>0</v>
      </c>
      <c r="P879" s="144" t="s">
        <v>891</v>
      </c>
    </row>
    <row r="880" spans="2:16" ht="41.4" x14ac:dyDescent="0.3">
      <c r="B880" s="34" t="s">
        <v>4405</v>
      </c>
      <c r="C880" s="38" t="s">
        <v>1011</v>
      </c>
      <c r="D880" s="38" t="s">
        <v>1858</v>
      </c>
      <c r="E880" s="34" t="s">
        <v>332</v>
      </c>
      <c r="F880" s="38" t="s">
        <v>1859</v>
      </c>
      <c r="G880" s="101">
        <v>8946300</v>
      </c>
      <c r="H880" s="47" t="s">
        <v>1860</v>
      </c>
      <c r="I880" s="39">
        <v>45784</v>
      </c>
      <c r="J880" s="39">
        <v>45869</v>
      </c>
      <c r="K880" s="82">
        <v>1</v>
      </c>
      <c r="L880" s="104">
        <v>8946300</v>
      </c>
      <c r="M880" s="34">
        <v>0</v>
      </c>
      <c r="N880" s="34">
        <v>1</v>
      </c>
      <c r="O880" s="103">
        <v>0</v>
      </c>
      <c r="P880" s="145" t="s">
        <v>891</v>
      </c>
    </row>
    <row r="881" spans="2:16" ht="27.6" x14ac:dyDescent="0.3">
      <c r="B881" s="34" t="s">
        <v>4405</v>
      </c>
      <c r="C881" s="38" t="s">
        <v>994</v>
      </c>
      <c r="D881" s="38" t="s">
        <v>1861</v>
      </c>
      <c r="E881" s="34" t="s">
        <v>332</v>
      </c>
      <c r="F881" s="38" t="s">
        <v>1862</v>
      </c>
      <c r="G881" s="101">
        <v>27283200</v>
      </c>
      <c r="H881" s="47" t="s">
        <v>1863</v>
      </c>
      <c r="I881" s="39">
        <v>45797</v>
      </c>
      <c r="J881" s="39">
        <v>45976</v>
      </c>
      <c r="K881" s="82">
        <v>0.42</v>
      </c>
      <c r="L881" s="104">
        <v>11368000</v>
      </c>
      <c r="M881" s="104">
        <v>15915200</v>
      </c>
      <c r="N881" s="34">
        <v>1</v>
      </c>
      <c r="O881" s="103">
        <v>0</v>
      </c>
      <c r="P881" s="145" t="s">
        <v>891</v>
      </c>
    </row>
    <row r="882" spans="2:16" ht="41.4" x14ac:dyDescent="0.3">
      <c r="B882" s="34" t="s">
        <v>4405</v>
      </c>
      <c r="C882" s="38" t="s">
        <v>1671</v>
      </c>
      <c r="D882" s="38" t="s">
        <v>1864</v>
      </c>
      <c r="E882" s="34" t="s">
        <v>332</v>
      </c>
      <c r="F882" s="38" t="s">
        <v>1865</v>
      </c>
      <c r="G882" s="101">
        <v>3790800</v>
      </c>
      <c r="H882" s="47" t="s">
        <v>1674</v>
      </c>
      <c r="I882" s="39">
        <v>45798</v>
      </c>
      <c r="J882" s="39">
        <v>45808</v>
      </c>
      <c r="K882" s="82">
        <v>1</v>
      </c>
      <c r="L882" s="104">
        <v>3790800</v>
      </c>
      <c r="M882" s="104">
        <v>0</v>
      </c>
      <c r="N882" s="34">
        <v>2</v>
      </c>
      <c r="O882" s="104">
        <v>11642400</v>
      </c>
      <c r="P882" s="145" t="s">
        <v>891</v>
      </c>
    </row>
    <row r="883" spans="2:16" ht="41.4" x14ac:dyDescent="0.3">
      <c r="B883" s="34" t="s">
        <v>4405</v>
      </c>
      <c r="C883" s="38" t="s">
        <v>1011</v>
      </c>
      <c r="D883" s="38" t="s">
        <v>1866</v>
      </c>
      <c r="E883" s="34" t="s">
        <v>332</v>
      </c>
      <c r="F883" s="38" t="s">
        <v>1867</v>
      </c>
      <c r="G883" s="101">
        <v>8946300</v>
      </c>
      <c r="H883" s="47" t="s">
        <v>1868</v>
      </c>
      <c r="I883" s="39">
        <v>45798</v>
      </c>
      <c r="J883" s="39">
        <v>45869</v>
      </c>
      <c r="K883" s="82">
        <v>1</v>
      </c>
      <c r="L883" s="104">
        <v>8946300</v>
      </c>
      <c r="M883" s="104">
        <v>0</v>
      </c>
      <c r="N883" s="34">
        <v>1</v>
      </c>
      <c r="O883" s="103">
        <v>0</v>
      </c>
      <c r="P883" s="145" t="s">
        <v>891</v>
      </c>
    </row>
    <row r="884" spans="2:16" ht="69" x14ac:dyDescent="0.3">
      <c r="B884" s="34" t="s">
        <v>4405</v>
      </c>
      <c r="C884" s="38" t="s">
        <v>1011</v>
      </c>
      <c r="D884" s="38" t="s">
        <v>1869</v>
      </c>
      <c r="E884" s="34" t="s">
        <v>332</v>
      </c>
      <c r="F884" s="38" t="s">
        <v>1870</v>
      </c>
      <c r="G884" s="101">
        <v>8946300</v>
      </c>
      <c r="H884" s="47" t="s">
        <v>1871</v>
      </c>
      <c r="I884" s="39">
        <v>45803</v>
      </c>
      <c r="J884" s="39">
        <v>45869</v>
      </c>
      <c r="K884" s="82">
        <v>1</v>
      </c>
      <c r="L884" s="104">
        <v>8946300</v>
      </c>
      <c r="M884" s="104">
        <v>0</v>
      </c>
      <c r="N884" s="34">
        <v>1</v>
      </c>
      <c r="O884" s="103">
        <v>0</v>
      </c>
      <c r="P884" s="145" t="s">
        <v>3627</v>
      </c>
    </row>
    <row r="885" spans="2:16" ht="55.2" x14ac:dyDescent="0.3">
      <c r="B885" s="34" t="s">
        <v>4405</v>
      </c>
      <c r="C885" s="38" t="s">
        <v>1011</v>
      </c>
      <c r="D885" s="38" t="s">
        <v>1876</v>
      </c>
      <c r="E885" s="34" t="s">
        <v>332</v>
      </c>
      <c r="F885" s="38" t="s">
        <v>1877</v>
      </c>
      <c r="G885" s="101">
        <v>8946300</v>
      </c>
      <c r="H885" s="47" t="s">
        <v>1878</v>
      </c>
      <c r="I885" s="39">
        <v>45813</v>
      </c>
      <c r="J885" s="39">
        <v>45900</v>
      </c>
      <c r="K885" s="82">
        <v>0.67</v>
      </c>
      <c r="L885" s="104">
        <v>5964200</v>
      </c>
      <c r="M885" s="104">
        <v>2982100</v>
      </c>
      <c r="N885" s="34">
        <v>1</v>
      </c>
      <c r="O885" s="103">
        <v>0</v>
      </c>
      <c r="P885" s="145" t="s">
        <v>891</v>
      </c>
    </row>
    <row r="886" spans="2:16" ht="41.4" x14ac:dyDescent="0.3">
      <c r="B886" s="34" t="s">
        <v>4405</v>
      </c>
      <c r="C886" s="38" t="s">
        <v>1011</v>
      </c>
      <c r="D886" s="38" t="s">
        <v>1881</v>
      </c>
      <c r="E886" s="34" t="s">
        <v>332</v>
      </c>
      <c r="F886" s="38" t="s">
        <v>1882</v>
      </c>
      <c r="G886" s="101">
        <v>6797100</v>
      </c>
      <c r="H886" s="47" t="s">
        <v>1883</v>
      </c>
      <c r="I886" s="39">
        <v>45824</v>
      </c>
      <c r="J886" s="39">
        <v>45900</v>
      </c>
      <c r="K886" s="82">
        <v>0.67</v>
      </c>
      <c r="L886" s="104">
        <v>4531400</v>
      </c>
      <c r="M886" s="104">
        <v>2265700</v>
      </c>
      <c r="N886" s="34">
        <v>1</v>
      </c>
      <c r="O886" s="103">
        <v>0</v>
      </c>
      <c r="P886" s="145" t="s">
        <v>891</v>
      </c>
    </row>
    <row r="887" spans="2:16" ht="82.8" x14ac:dyDescent="0.3">
      <c r="B887" s="34" t="s">
        <v>4405</v>
      </c>
      <c r="C887" s="38" t="s">
        <v>1210</v>
      </c>
      <c r="D887" s="38" t="s">
        <v>1884</v>
      </c>
      <c r="E887" s="34" t="s">
        <v>332</v>
      </c>
      <c r="F887" s="38" t="s">
        <v>1885</v>
      </c>
      <c r="G887" s="101">
        <v>8946300</v>
      </c>
      <c r="H887" s="47" t="s">
        <v>1886</v>
      </c>
      <c r="I887" s="39">
        <v>45824</v>
      </c>
      <c r="J887" s="39">
        <v>45900</v>
      </c>
      <c r="K887" s="82">
        <v>0.67</v>
      </c>
      <c r="L887" s="104">
        <v>5964200</v>
      </c>
      <c r="M887" s="104">
        <v>2982100</v>
      </c>
      <c r="N887" s="34">
        <v>1</v>
      </c>
      <c r="O887" s="103">
        <v>0</v>
      </c>
      <c r="P887" s="145" t="s">
        <v>3638</v>
      </c>
    </row>
    <row r="888" spans="2:16" ht="41.4" x14ac:dyDescent="0.3">
      <c r="B888" s="34" t="s">
        <v>4405</v>
      </c>
      <c r="C888" s="38" t="s">
        <v>1011</v>
      </c>
      <c r="D888" s="38" t="s">
        <v>1016</v>
      </c>
      <c r="E888" s="34" t="s">
        <v>332</v>
      </c>
      <c r="F888" s="38" t="s">
        <v>1017</v>
      </c>
      <c r="G888" s="101">
        <v>17892600</v>
      </c>
      <c r="H888" s="47" t="s">
        <v>1018</v>
      </c>
      <c r="I888" s="39">
        <v>45684</v>
      </c>
      <c r="J888" s="39">
        <v>45838</v>
      </c>
      <c r="K888" s="82">
        <v>1</v>
      </c>
      <c r="L888" s="34" t="s">
        <v>3494</v>
      </c>
      <c r="M888" s="34">
        <v>0</v>
      </c>
      <c r="N888" s="34">
        <v>1</v>
      </c>
      <c r="O888" s="103">
        <v>0</v>
      </c>
      <c r="P888" s="145" t="s">
        <v>3643</v>
      </c>
    </row>
    <row r="889" spans="2:16" ht="69" x14ac:dyDescent="0.3">
      <c r="B889" s="31" t="s">
        <v>4405</v>
      </c>
      <c r="C889" s="38" t="s">
        <v>1011</v>
      </c>
      <c r="D889" s="38" t="s">
        <v>1054</v>
      </c>
      <c r="E889" s="34" t="s">
        <v>332</v>
      </c>
      <c r="F889" s="38" t="s">
        <v>1055</v>
      </c>
      <c r="G889" s="101">
        <v>17892600</v>
      </c>
      <c r="H889" s="47" t="s">
        <v>1056</v>
      </c>
      <c r="I889" s="39">
        <v>45684</v>
      </c>
      <c r="J889" s="39">
        <v>45838</v>
      </c>
      <c r="K889" s="82">
        <v>1</v>
      </c>
      <c r="L889" s="34" t="s">
        <v>3494</v>
      </c>
      <c r="M889" s="34">
        <v>0</v>
      </c>
      <c r="N889" s="34">
        <v>1</v>
      </c>
      <c r="O889" s="104" t="s">
        <v>916</v>
      </c>
      <c r="P889" s="145" t="s">
        <v>3648</v>
      </c>
    </row>
    <row r="890" spans="2:16" ht="27.6" x14ac:dyDescent="0.3">
      <c r="B890" s="31" t="s">
        <v>4405</v>
      </c>
      <c r="C890" s="38" t="s">
        <v>1011</v>
      </c>
      <c r="D890" s="38" t="s">
        <v>1078</v>
      </c>
      <c r="E890" s="34" t="s">
        <v>332</v>
      </c>
      <c r="F890" s="38" t="s">
        <v>1079</v>
      </c>
      <c r="G890" s="101">
        <v>17892600</v>
      </c>
      <c r="H890" s="47" t="s">
        <v>1080</v>
      </c>
      <c r="I890" s="39">
        <v>45684</v>
      </c>
      <c r="J890" s="39">
        <v>45838</v>
      </c>
      <c r="K890" s="82">
        <v>1</v>
      </c>
      <c r="L890" s="34" t="s">
        <v>3494</v>
      </c>
      <c r="M890" s="34">
        <v>0</v>
      </c>
      <c r="N890" s="34">
        <v>1</v>
      </c>
      <c r="O890" s="103">
        <v>0</v>
      </c>
      <c r="P890" s="145" t="s">
        <v>3653</v>
      </c>
    </row>
    <row r="891" spans="2:16" ht="41.4" x14ac:dyDescent="0.3">
      <c r="B891" s="31" t="s">
        <v>4405</v>
      </c>
      <c r="C891" s="38" t="s">
        <v>1011</v>
      </c>
      <c r="D891" s="38" t="s">
        <v>1131</v>
      </c>
      <c r="E891" s="34" t="s">
        <v>332</v>
      </c>
      <c r="F891" s="38" t="s">
        <v>1132</v>
      </c>
      <c r="G891" s="101">
        <v>17892600</v>
      </c>
      <c r="H891" s="47" t="s">
        <v>1133</v>
      </c>
      <c r="I891" s="39">
        <v>45684</v>
      </c>
      <c r="J891" s="39">
        <v>45838</v>
      </c>
      <c r="K891" s="82">
        <v>1</v>
      </c>
      <c r="L891" s="34" t="s">
        <v>3494</v>
      </c>
      <c r="M891" s="34">
        <v>0</v>
      </c>
      <c r="N891" s="34">
        <v>1</v>
      </c>
      <c r="O891" s="103">
        <v>0</v>
      </c>
      <c r="P891" s="145" t="s">
        <v>3658</v>
      </c>
    </row>
    <row r="892" spans="2:16" ht="41.4" x14ac:dyDescent="0.3">
      <c r="B892" s="31" t="s">
        <v>4405</v>
      </c>
      <c r="C892" s="38" t="s">
        <v>1011</v>
      </c>
      <c r="D892" s="38" t="s">
        <v>1134</v>
      </c>
      <c r="E892" s="34" t="s">
        <v>332</v>
      </c>
      <c r="F892" s="38" t="s">
        <v>1135</v>
      </c>
      <c r="G892" s="101">
        <v>17892600</v>
      </c>
      <c r="H892" s="47" t="s">
        <v>1136</v>
      </c>
      <c r="I892" s="39">
        <v>45684</v>
      </c>
      <c r="J892" s="39">
        <v>45838</v>
      </c>
      <c r="K892" s="82">
        <v>1</v>
      </c>
      <c r="L892" s="34" t="s">
        <v>3494</v>
      </c>
      <c r="M892" s="34">
        <v>0</v>
      </c>
      <c r="N892" s="34">
        <v>1</v>
      </c>
      <c r="O892" s="103">
        <v>0</v>
      </c>
      <c r="P892" s="145" t="s">
        <v>662</v>
      </c>
    </row>
    <row r="893" spans="2:16" ht="41.4" x14ac:dyDescent="0.3">
      <c r="B893" s="31" t="s">
        <v>4405</v>
      </c>
      <c r="C893" s="38" t="s">
        <v>1011</v>
      </c>
      <c r="D893" s="38" t="s">
        <v>1137</v>
      </c>
      <c r="E893" s="34" t="s">
        <v>332</v>
      </c>
      <c r="F893" s="38" t="s">
        <v>1138</v>
      </c>
      <c r="G893" s="101">
        <v>17892600</v>
      </c>
      <c r="H893" s="47" t="s">
        <v>1139</v>
      </c>
      <c r="I893" s="39">
        <v>45684</v>
      </c>
      <c r="J893" s="39">
        <v>45838</v>
      </c>
      <c r="K893" s="82">
        <v>1</v>
      </c>
      <c r="L893" s="34" t="s">
        <v>3494</v>
      </c>
      <c r="M893" s="34">
        <v>0</v>
      </c>
      <c r="N893" s="34">
        <v>1</v>
      </c>
      <c r="O893" s="103">
        <v>0</v>
      </c>
      <c r="P893" s="145" t="s">
        <v>662</v>
      </c>
    </row>
    <row r="894" spans="2:16" ht="27.6" x14ac:dyDescent="0.3">
      <c r="B894" s="31" t="s">
        <v>4405</v>
      </c>
      <c r="C894" s="38" t="s">
        <v>1011</v>
      </c>
      <c r="D894" s="38" t="s">
        <v>1150</v>
      </c>
      <c r="E894" s="34" t="s">
        <v>332</v>
      </c>
      <c r="F894" s="38" t="s">
        <v>1151</v>
      </c>
      <c r="G894" s="101">
        <v>17892600</v>
      </c>
      <c r="H894" s="47" t="s">
        <v>1152</v>
      </c>
      <c r="I894" s="39">
        <v>45684</v>
      </c>
      <c r="J894" s="39">
        <v>45838</v>
      </c>
      <c r="K894" s="82">
        <v>1</v>
      </c>
      <c r="L894" s="34" t="s">
        <v>3494</v>
      </c>
      <c r="M894" s="34">
        <v>0</v>
      </c>
      <c r="N894" s="34">
        <v>1</v>
      </c>
      <c r="O894" s="103">
        <v>0</v>
      </c>
      <c r="P894" s="145" t="s">
        <v>3671</v>
      </c>
    </row>
    <row r="895" spans="2:16" ht="41.4" x14ac:dyDescent="0.3">
      <c r="B895" s="31" t="s">
        <v>4405</v>
      </c>
      <c r="C895" s="38" t="s">
        <v>1091</v>
      </c>
      <c r="D895" s="38" t="s">
        <v>1156</v>
      </c>
      <c r="E895" s="34" t="s">
        <v>332</v>
      </c>
      <c r="F895" s="38" t="s">
        <v>1157</v>
      </c>
      <c r="G895" s="101">
        <v>22744800</v>
      </c>
      <c r="H895" s="47" t="s">
        <v>1158</v>
      </c>
      <c r="I895" s="39">
        <v>45684</v>
      </c>
      <c r="J895" s="39">
        <v>45838</v>
      </c>
      <c r="K895" s="82">
        <v>1</v>
      </c>
      <c r="L895" s="34" t="s">
        <v>3495</v>
      </c>
      <c r="M895" s="34">
        <v>0</v>
      </c>
      <c r="N895" s="34">
        <v>1</v>
      </c>
      <c r="O895" s="104" t="s">
        <v>1009</v>
      </c>
      <c r="P895" s="145" t="s">
        <v>3658</v>
      </c>
    </row>
    <row r="896" spans="2:16" ht="41.4" x14ac:dyDescent="0.3">
      <c r="B896" s="31" t="s">
        <v>4405</v>
      </c>
      <c r="C896" s="166" t="s">
        <v>1011</v>
      </c>
      <c r="D896" s="166" t="s">
        <v>1165</v>
      </c>
      <c r="E896" s="157" t="s">
        <v>332</v>
      </c>
      <c r="F896" s="166" t="s">
        <v>1166</v>
      </c>
      <c r="G896" s="187">
        <v>17892600</v>
      </c>
      <c r="H896" s="199" t="s">
        <v>1167</v>
      </c>
      <c r="I896" s="209">
        <v>45684</v>
      </c>
      <c r="J896" s="209">
        <v>45838</v>
      </c>
      <c r="K896" s="219">
        <v>1</v>
      </c>
      <c r="L896" s="157" t="s">
        <v>3494</v>
      </c>
      <c r="M896" s="157">
        <v>0</v>
      </c>
      <c r="N896" s="157">
        <v>1</v>
      </c>
      <c r="O896" s="261" t="s">
        <v>916</v>
      </c>
      <c r="P896" s="146" t="s">
        <v>3680</v>
      </c>
    </row>
    <row r="897" spans="2:16" ht="96.6" x14ac:dyDescent="0.3">
      <c r="B897" s="34" t="s">
        <v>4405</v>
      </c>
      <c r="C897" s="38" t="s">
        <v>1011</v>
      </c>
      <c r="D897" s="38" t="s">
        <v>1168</v>
      </c>
      <c r="E897" s="34" t="s">
        <v>332</v>
      </c>
      <c r="F897" s="38" t="s">
        <v>1169</v>
      </c>
      <c r="G897" s="101">
        <v>17892600</v>
      </c>
      <c r="H897" s="47" t="s">
        <v>1170</v>
      </c>
      <c r="I897" s="39">
        <v>45684</v>
      </c>
      <c r="J897" s="39">
        <v>45838</v>
      </c>
      <c r="K897" s="82">
        <v>1</v>
      </c>
      <c r="L897" s="34" t="s">
        <v>3494</v>
      </c>
      <c r="M897" s="34">
        <v>0</v>
      </c>
      <c r="N897" s="34">
        <v>1</v>
      </c>
      <c r="O897" s="103">
        <v>0</v>
      </c>
      <c r="P897" s="145" t="s">
        <v>3685</v>
      </c>
    </row>
    <row r="898" spans="2:16" ht="27.6" x14ac:dyDescent="0.3">
      <c r="B898" s="34" t="s">
        <v>4405</v>
      </c>
      <c r="C898" s="38" t="s">
        <v>1011</v>
      </c>
      <c r="D898" s="38" t="s">
        <v>1172</v>
      </c>
      <c r="E898" s="34" t="s">
        <v>332</v>
      </c>
      <c r="F898" s="38" t="s">
        <v>1173</v>
      </c>
      <c r="G898" s="101">
        <v>17892600</v>
      </c>
      <c r="H898" s="47" t="s">
        <v>1174</v>
      </c>
      <c r="I898" s="39">
        <v>45684</v>
      </c>
      <c r="J898" s="39">
        <v>45838</v>
      </c>
      <c r="K898" s="82">
        <v>1</v>
      </c>
      <c r="L898" s="34" t="s">
        <v>3494</v>
      </c>
      <c r="M898" s="34">
        <v>0</v>
      </c>
      <c r="N898" s="34">
        <v>1</v>
      </c>
      <c r="O898" s="104" t="s">
        <v>916</v>
      </c>
      <c r="P898" s="145" t="s">
        <v>524</v>
      </c>
    </row>
    <row r="899" spans="2:16" ht="55.2" x14ac:dyDescent="0.3">
      <c r="B899" s="34" t="s">
        <v>4405</v>
      </c>
      <c r="C899" s="38" t="s">
        <v>1011</v>
      </c>
      <c r="D899" s="38" t="s">
        <v>1175</v>
      </c>
      <c r="E899" s="34" t="s">
        <v>332</v>
      </c>
      <c r="F899" s="38" t="s">
        <v>1176</v>
      </c>
      <c r="G899" s="101">
        <v>17892600</v>
      </c>
      <c r="H899" s="47" t="s">
        <v>1177</v>
      </c>
      <c r="I899" s="39">
        <v>45684</v>
      </c>
      <c r="J899" s="39">
        <v>45838</v>
      </c>
      <c r="K899" s="82">
        <v>1</v>
      </c>
      <c r="L899" s="34" t="s">
        <v>3494</v>
      </c>
      <c r="M899" s="34">
        <v>0</v>
      </c>
      <c r="N899" s="34">
        <v>1</v>
      </c>
      <c r="O899" s="103">
        <v>0</v>
      </c>
      <c r="P899" s="145" t="s">
        <v>3694</v>
      </c>
    </row>
    <row r="900" spans="2:16" ht="41.4" x14ac:dyDescent="0.3">
      <c r="B900" s="34" t="s">
        <v>4405</v>
      </c>
      <c r="C900" s="38" t="s">
        <v>1011</v>
      </c>
      <c r="D900" s="38" t="s">
        <v>1178</v>
      </c>
      <c r="E900" s="34" t="s">
        <v>332</v>
      </c>
      <c r="F900" s="38" t="s">
        <v>1179</v>
      </c>
      <c r="G900" s="101">
        <v>17892600</v>
      </c>
      <c r="H900" s="47" t="s">
        <v>1180</v>
      </c>
      <c r="I900" s="39">
        <v>45684</v>
      </c>
      <c r="J900" s="39">
        <v>45853</v>
      </c>
      <c r="K900" s="82">
        <v>0.91</v>
      </c>
      <c r="L900" s="34" t="s">
        <v>3496</v>
      </c>
      <c r="M900" s="34" t="s">
        <v>3497</v>
      </c>
      <c r="N900" s="34">
        <v>1</v>
      </c>
      <c r="O900" s="103">
        <v>0</v>
      </c>
      <c r="P900" s="145" t="s">
        <v>692</v>
      </c>
    </row>
    <row r="901" spans="2:16" ht="115.2" x14ac:dyDescent="0.3">
      <c r="B901" s="34" t="s">
        <v>4405</v>
      </c>
      <c r="C901" s="38" t="s">
        <v>1011</v>
      </c>
      <c r="D901" s="38" t="s">
        <v>1182</v>
      </c>
      <c r="E901" s="34" t="s">
        <v>332</v>
      </c>
      <c r="F901" s="38" t="s">
        <v>1183</v>
      </c>
      <c r="G901" s="101">
        <v>17892600</v>
      </c>
      <c r="H901" s="47" t="s">
        <v>1184</v>
      </c>
      <c r="I901" s="39">
        <v>45684</v>
      </c>
      <c r="J901" s="39">
        <v>45853</v>
      </c>
      <c r="K901" s="82">
        <v>0.91</v>
      </c>
      <c r="L901" s="34" t="s">
        <v>3496</v>
      </c>
      <c r="M901" s="34" t="s">
        <v>3497</v>
      </c>
      <c r="N901" s="34">
        <v>1</v>
      </c>
      <c r="O901" s="103">
        <v>0</v>
      </c>
      <c r="P901" s="145" t="s">
        <v>687</v>
      </c>
    </row>
    <row r="902" spans="2:16" ht="172.8" x14ac:dyDescent="0.3">
      <c r="B902" s="34" t="s">
        <v>4405</v>
      </c>
      <c r="C902" s="38" t="s">
        <v>1011</v>
      </c>
      <c r="D902" s="38" t="s">
        <v>1207</v>
      </c>
      <c r="E902" s="34" t="s">
        <v>332</v>
      </c>
      <c r="F902" s="38" t="s">
        <v>1208</v>
      </c>
      <c r="G902" s="101">
        <v>17892600</v>
      </c>
      <c r="H902" s="47" t="s">
        <v>1209</v>
      </c>
      <c r="I902" s="39">
        <v>45684</v>
      </c>
      <c r="J902" s="39">
        <v>45853</v>
      </c>
      <c r="K902" s="82">
        <v>0.91</v>
      </c>
      <c r="L902" s="34" t="s">
        <v>3496</v>
      </c>
      <c r="M902" s="34" t="s">
        <v>3497</v>
      </c>
      <c r="N902" s="34">
        <v>1</v>
      </c>
      <c r="O902" s="104" t="s">
        <v>916</v>
      </c>
      <c r="P902" s="145" t="s">
        <v>993</v>
      </c>
    </row>
    <row r="903" spans="2:16" ht="28.8" x14ac:dyDescent="0.3">
      <c r="B903" s="34" t="s">
        <v>4405</v>
      </c>
      <c r="C903" s="38" t="s">
        <v>1011</v>
      </c>
      <c r="D903" s="38" t="s">
        <v>1214</v>
      </c>
      <c r="E903" s="34" t="s">
        <v>332</v>
      </c>
      <c r="F903" s="38" t="s">
        <v>1215</v>
      </c>
      <c r="G903" s="101">
        <v>17892600</v>
      </c>
      <c r="H903" s="47" t="s">
        <v>1216</v>
      </c>
      <c r="I903" s="39">
        <v>45684</v>
      </c>
      <c r="J903" s="39">
        <v>45853</v>
      </c>
      <c r="K903" s="82">
        <v>0.91</v>
      </c>
      <c r="L903" s="34" t="s">
        <v>3496</v>
      </c>
      <c r="M903" s="34" t="s">
        <v>3497</v>
      </c>
      <c r="N903" s="34">
        <v>1</v>
      </c>
      <c r="O903" s="103">
        <v>0</v>
      </c>
      <c r="P903" s="145" t="s">
        <v>3711</v>
      </c>
    </row>
    <row r="904" spans="2:16" ht="57.6" x14ac:dyDescent="0.3">
      <c r="B904" s="34" t="s">
        <v>4405</v>
      </c>
      <c r="C904" s="38" t="s">
        <v>1011</v>
      </c>
      <c r="D904" s="38" t="s">
        <v>1220</v>
      </c>
      <c r="E904" s="34" t="s">
        <v>332</v>
      </c>
      <c r="F904" s="38" t="s">
        <v>1221</v>
      </c>
      <c r="G904" s="101">
        <v>17892600</v>
      </c>
      <c r="H904" s="47" t="s">
        <v>1222</v>
      </c>
      <c r="I904" s="39">
        <v>45684</v>
      </c>
      <c r="J904" s="39">
        <v>45853</v>
      </c>
      <c r="K904" s="82">
        <v>0.91</v>
      </c>
      <c r="L904" s="34" t="s">
        <v>3496</v>
      </c>
      <c r="M904" s="34" t="s">
        <v>3497</v>
      </c>
      <c r="N904" s="34">
        <v>1</v>
      </c>
      <c r="O904" s="103">
        <v>0</v>
      </c>
      <c r="P904" s="145" t="s">
        <v>696</v>
      </c>
    </row>
    <row r="905" spans="2:16" ht="57.6" x14ac:dyDescent="0.3">
      <c r="B905" s="34" t="s">
        <v>4405</v>
      </c>
      <c r="C905" s="38" t="s">
        <v>1011</v>
      </c>
      <c r="D905" s="38" t="s">
        <v>1231</v>
      </c>
      <c r="E905" s="34" t="s">
        <v>332</v>
      </c>
      <c r="F905" s="38" t="s">
        <v>1232</v>
      </c>
      <c r="G905" s="101">
        <v>17892600</v>
      </c>
      <c r="H905" s="47" t="s">
        <v>1233</v>
      </c>
      <c r="I905" s="39">
        <v>45684</v>
      </c>
      <c r="J905" s="39">
        <v>45853</v>
      </c>
      <c r="K905" s="82">
        <v>0.91</v>
      </c>
      <c r="L905" s="34" t="s">
        <v>3496</v>
      </c>
      <c r="M905" s="34" t="s">
        <v>3497</v>
      </c>
      <c r="N905" s="34">
        <v>1</v>
      </c>
      <c r="O905" s="103">
        <v>0</v>
      </c>
      <c r="P905" s="145" t="s">
        <v>696</v>
      </c>
    </row>
    <row r="906" spans="2:16" ht="57.6" x14ac:dyDescent="0.3">
      <c r="B906" s="34" t="s">
        <v>4405</v>
      </c>
      <c r="C906" s="38" t="s">
        <v>1043</v>
      </c>
      <c r="D906" s="38" t="s">
        <v>1476</v>
      </c>
      <c r="E906" s="34" t="s">
        <v>332</v>
      </c>
      <c r="F906" s="38" t="s">
        <v>1477</v>
      </c>
      <c r="G906" s="101">
        <v>24260400</v>
      </c>
      <c r="H906" s="47" t="s">
        <v>1478</v>
      </c>
      <c r="I906" s="39">
        <v>45684</v>
      </c>
      <c r="J906" s="39">
        <v>45838</v>
      </c>
      <c r="K906" s="82">
        <v>1</v>
      </c>
      <c r="L906" s="34" t="s">
        <v>3498</v>
      </c>
      <c r="M906" s="34">
        <v>0</v>
      </c>
      <c r="N906" s="34">
        <v>1</v>
      </c>
      <c r="O906" s="104" t="s">
        <v>957</v>
      </c>
      <c r="P906" s="145" t="s">
        <v>3723</v>
      </c>
    </row>
    <row r="907" spans="2:16" ht="72" x14ac:dyDescent="0.3">
      <c r="B907" s="34" t="s">
        <v>4405</v>
      </c>
      <c r="C907" s="38" t="s">
        <v>1011</v>
      </c>
      <c r="D907" s="38" t="s">
        <v>1546</v>
      </c>
      <c r="E907" s="34" t="s">
        <v>332</v>
      </c>
      <c r="F907" s="38" t="s">
        <v>1547</v>
      </c>
      <c r="G907" s="101">
        <v>17892600</v>
      </c>
      <c r="H907" s="47" t="s">
        <v>1548</v>
      </c>
      <c r="I907" s="39">
        <v>45700</v>
      </c>
      <c r="J907" s="39">
        <v>45869</v>
      </c>
      <c r="K907" s="82">
        <v>0.83</v>
      </c>
      <c r="L907" s="34" t="s">
        <v>3499</v>
      </c>
      <c r="M907" s="34" t="s">
        <v>3500</v>
      </c>
      <c r="N907" s="34">
        <v>1</v>
      </c>
      <c r="O907" s="103">
        <v>0</v>
      </c>
      <c r="P907" s="145" t="s">
        <v>3723</v>
      </c>
    </row>
    <row r="908" spans="2:16" ht="86.4" x14ac:dyDescent="0.3">
      <c r="B908" s="34" t="s">
        <v>4405</v>
      </c>
      <c r="C908" s="38" t="s">
        <v>1011</v>
      </c>
      <c r="D908" s="38" t="s">
        <v>1549</v>
      </c>
      <c r="E908" s="34" t="s">
        <v>332</v>
      </c>
      <c r="F908" s="38" t="s">
        <v>1550</v>
      </c>
      <c r="G908" s="101">
        <v>17892600</v>
      </c>
      <c r="H908" s="47" t="s">
        <v>1551</v>
      </c>
      <c r="I908" s="39">
        <v>45700</v>
      </c>
      <c r="J908" s="39">
        <v>45869</v>
      </c>
      <c r="K908" s="82">
        <v>0.48</v>
      </c>
      <c r="L908" s="34" t="s">
        <v>3501</v>
      </c>
      <c r="M908" s="34" t="s">
        <v>3501</v>
      </c>
      <c r="N908" s="34">
        <v>1</v>
      </c>
      <c r="O908" s="103">
        <v>0</v>
      </c>
      <c r="P908" s="145" t="s">
        <v>3732</v>
      </c>
    </row>
    <row r="909" spans="2:16" ht="72" x14ac:dyDescent="0.3">
      <c r="B909" s="34" t="s">
        <v>4405</v>
      </c>
      <c r="C909" s="38" t="s">
        <v>1011</v>
      </c>
      <c r="D909" s="38" t="s">
        <v>1558</v>
      </c>
      <c r="E909" s="34" t="s">
        <v>332</v>
      </c>
      <c r="F909" s="38" t="s">
        <v>1559</v>
      </c>
      <c r="G909" s="101">
        <v>17892600</v>
      </c>
      <c r="H909" s="47" t="s">
        <v>1560</v>
      </c>
      <c r="I909" s="39">
        <v>45700</v>
      </c>
      <c r="J909" s="39">
        <v>45869</v>
      </c>
      <c r="K909" s="82">
        <v>0.83</v>
      </c>
      <c r="L909" s="34" t="s">
        <v>3499</v>
      </c>
      <c r="M909" s="34" t="s">
        <v>3500</v>
      </c>
      <c r="N909" s="34">
        <v>1</v>
      </c>
      <c r="O909" s="103">
        <v>0</v>
      </c>
      <c r="P909" s="145" t="s">
        <v>3737</v>
      </c>
    </row>
    <row r="910" spans="2:16" ht="72" x14ac:dyDescent="0.3">
      <c r="B910" s="34" t="s">
        <v>4405</v>
      </c>
      <c r="C910" s="159" t="s">
        <v>1011</v>
      </c>
      <c r="D910" s="38" t="s">
        <v>1604</v>
      </c>
      <c r="E910" s="175" t="s">
        <v>332</v>
      </c>
      <c r="F910" s="38" t="s">
        <v>1605</v>
      </c>
      <c r="G910" s="101">
        <v>17892600</v>
      </c>
      <c r="H910" s="47" t="s">
        <v>1606</v>
      </c>
      <c r="I910" s="205">
        <v>45700</v>
      </c>
      <c r="J910" s="205">
        <v>45869</v>
      </c>
      <c r="K910" s="214">
        <v>0.83</v>
      </c>
      <c r="L910" s="234" t="s">
        <v>3499</v>
      </c>
      <c r="M910" s="245" t="s">
        <v>3500</v>
      </c>
      <c r="N910" s="234">
        <v>1</v>
      </c>
      <c r="O910" s="255">
        <v>0</v>
      </c>
      <c r="P910" s="52" t="s">
        <v>3744</v>
      </c>
    </row>
    <row r="911" spans="2:16" ht="100.8" x14ac:dyDescent="0.3">
      <c r="B911" s="34" t="s">
        <v>4405</v>
      </c>
      <c r="C911" s="159" t="s">
        <v>1011</v>
      </c>
      <c r="D911" s="38" t="s">
        <v>1653</v>
      </c>
      <c r="E911" s="175" t="s">
        <v>332</v>
      </c>
      <c r="F911" s="38" t="s">
        <v>1654</v>
      </c>
      <c r="G911" s="101">
        <v>17892600</v>
      </c>
      <c r="H911" s="47" t="s">
        <v>1655</v>
      </c>
      <c r="I911" s="205">
        <v>45716</v>
      </c>
      <c r="J911" s="205">
        <v>45869</v>
      </c>
      <c r="K911" s="214">
        <v>0.83</v>
      </c>
      <c r="L911" s="234" t="s">
        <v>3499</v>
      </c>
      <c r="M911" s="245" t="s">
        <v>3500</v>
      </c>
      <c r="N911" s="234">
        <v>1</v>
      </c>
      <c r="O911" s="255">
        <v>0</v>
      </c>
      <c r="P911" s="52" t="s">
        <v>3749</v>
      </c>
    </row>
    <row r="912" spans="2:16" ht="72" x14ac:dyDescent="0.3">
      <c r="B912" s="34" t="s">
        <v>4405</v>
      </c>
      <c r="C912" s="159" t="s">
        <v>1043</v>
      </c>
      <c r="D912" s="38" t="s">
        <v>1770</v>
      </c>
      <c r="E912" s="175" t="s">
        <v>332</v>
      </c>
      <c r="F912" s="38" t="s">
        <v>1771</v>
      </c>
      <c r="G912" s="101">
        <v>8946300</v>
      </c>
      <c r="H912" s="47" t="s">
        <v>1772</v>
      </c>
      <c r="I912" s="205">
        <v>45726</v>
      </c>
      <c r="J912" s="205">
        <v>45808</v>
      </c>
      <c r="K912" s="214">
        <v>0.67</v>
      </c>
      <c r="L912" s="234" t="s">
        <v>3502</v>
      </c>
      <c r="M912" s="245" t="s">
        <v>3503</v>
      </c>
      <c r="N912" s="234">
        <v>1</v>
      </c>
      <c r="O912" s="258" t="s">
        <v>1762</v>
      </c>
      <c r="P912" s="52" t="s">
        <v>3755</v>
      </c>
    </row>
    <row r="913" spans="2:16" ht="86.4" x14ac:dyDescent="0.3">
      <c r="B913" s="34" t="s">
        <v>4405</v>
      </c>
      <c r="C913" s="159" t="s">
        <v>1011</v>
      </c>
      <c r="D913" s="38" t="s">
        <v>1828</v>
      </c>
      <c r="E913" s="175" t="s">
        <v>332</v>
      </c>
      <c r="F913" s="38" t="s">
        <v>1829</v>
      </c>
      <c r="G913" s="101">
        <v>8946300</v>
      </c>
      <c r="H913" s="47" t="s">
        <v>1830</v>
      </c>
      <c r="I913" s="205">
        <v>45757</v>
      </c>
      <c r="J913" s="205">
        <v>45838</v>
      </c>
      <c r="K913" s="212">
        <v>0.67</v>
      </c>
      <c r="L913" s="238" t="s">
        <v>3504</v>
      </c>
      <c r="M913" s="238" t="s">
        <v>3502</v>
      </c>
      <c r="N913" s="234">
        <v>1</v>
      </c>
      <c r="O913" s="258" t="s">
        <v>916</v>
      </c>
      <c r="P913" s="52" t="s">
        <v>3761</v>
      </c>
    </row>
    <row r="914" spans="2:16" ht="100.8" x14ac:dyDescent="0.3">
      <c r="B914" s="34" t="s">
        <v>4405</v>
      </c>
      <c r="C914" s="159" t="s">
        <v>1011</v>
      </c>
      <c r="D914" s="38" t="s">
        <v>1831</v>
      </c>
      <c r="E914" s="175" t="s">
        <v>332</v>
      </c>
      <c r="F914" s="38" t="s">
        <v>1832</v>
      </c>
      <c r="G914" s="101">
        <v>8946300</v>
      </c>
      <c r="H914" s="47" t="s">
        <v>1833</v>
      </c>
      <c r="I914" s="205">
        <v>45757</v>
      </c>
      <c r="J914" s="205">
        <v>45838</v>
      </c>
      <c r="K914" s="218">
        <v>0.67</v>
      </c>
      <c r="L914" s="235" t="s">
        <v>3504</v>
      </c>
      <c r="M914" s="235" t="s">
        <v>3502</v>
      </c>
      <c r="N914" s="234">
        <v>1</v>
      </c>
      <c r="O914" s="258" t="s">
        <v>916</v>
      </c>
      <c r="P914" s="52" t="s">
        <v>3771</v>
      </c>
    </row>
    <row r="915" spans="2:16" ht="72" x14ac:dyDescent="0.3">
      <c r="B915" s="34" t="s">
        <v>4405</v>
      </c>
      <c r="C915" s="159" t="s">
        <v>1043</v>
      </c>
      <c r="D915" s="38" t="s">
        <v>1887</v>
      </c>
      <c r="E915" s="175" t="s">
        <v>332</v>
      </c>
      <c r="F915" s="38" t="s">
        <v>1888</v>
      </c>
      <c r="G915" s="101">
        <v>8946300</v>
      </c>
      <c r="H915" s="47" t="s">
        <v>1889</v>
      </c>
      <c r="I915" s="205">
        <v>45833</v>
      </c>
      <c r="J915" s="205">
        <v>45900</v>
      </c>
      <c r="K915" s="218">
        <v>0.67</v>
      </c>
      <c r="L915" s="235" t="s">
        <v>3504</v>
      </c>
      <c r="M915" s="235" t="s">
        <v>3500</v>
      </c>
      <c r="N915" s="234">
        <v>1</v>
      </c>
      <c r="O915" s="255">
        <v>0</v>
      </c>
      <c r="P915" s="52" t="s">
        <v>3777</v>
      </c>
    </row>
    <row r="916" spans="2:16" ht="144" x14ac:dyDescent="0.3">
      <c r="B916" s="34" t="s">
        <v>4405</v>
      </c>
      <c r="C916" s="159" t="s">
        <v>1095</v>
      </c>
      <c r="D916" s="38" t="s">
        <v>1096</v>
      </c>
      <c r="E916" s="175" t="s">
        <v>332</v>
      </c>
      <c r="F916" s="38" t="s">
        <v>1097</v>
      </c>
      <c r="G916" s="101">
        <v>27283200</v>
      </c>
      <c r="H916" s="47" t="s">
        <v>1098</v>
      </c>
      <c r="I916" s="205">
        <v>45684</v>
      </c>
      <c r="J916" s="205">
        <v>45838</v>
      </c>
      <c r="K916" s="218">
        <v>1</v>
      </c>
      <c r="L916" s="182">
        <v>27283200</v>
      </c>
      <c r="M916" s="243"/>
      <c r="N916" s="250"/>
      <c r="O916" s="258"/>
      <c r="P916" s="52" t="s">
        <v>3789</v>
      </c>
    </row>
    <row r="917" spans="2:16" ht="86.4" x14ac:dyDescent="0.3">
      <c r="B917" s="34" t="s">
        <v>4405</v>
      </c>
      <c r="C917" s="159" t="s">
        <v>1100</v>
      </c>
      <c r="D917" s="38" t="s">
        <v>1101</v>
      </c>
      <c r="E917" s="175" t="s">
        <v>332</v>
      </c>
      <c r="F917" s="38" t="s">
        <v>1102</v>
      </c>
      <c r="G917" s="101">
        <v>13594200</v>
      </c>
      <c r="H917" s="47" t="s">
        <v>1103</v>
      </c>
      <c r="I917" s="207">
        <v>45684</v>
      </c>
      <c r="J917" s="207">
        <v>45853</v>
      </c>
      <c r="K917" s="220">
        <v>0.91659999999999997</v>
      </c>
      <c r="L917" s="237">
        <v>12461350</v>
      </c>
      <c r="M917" s="249">
        <v>1132850</v>
      </c>
      <c r="N917" s="251"/>
      <c r="O917" s="265"/>
      <c r="P917" s="52" t="s">
        <v>3796</v>
      </c>
    </row>
    <row r="918" spans="2:16" ht="72" x14ac:dyDescent="0.3">
      <c r="B918" s="34" t="s">
        <v>4405</v>
      </c>
      <c r="C918" s="159" t="s">
        <v>1104</v>
      </c>
      <c r="D918" s="38" t="s">
        <v>1105</v>
      </c>
      <c r="E918" s="175" t="s">
        <v>332</v>
      </c>
      <c r="F918" s="38" t="s">
        <v>1106</v>
      </c>
      <c r="G918" s="101">
        <v>27283200</v>
      </c>
      <c r="H918" s="47" t="s">
        <v>1107</v>
      </c>
      <c r="I918" s="210">
        <v>45684</v>
      </c>
      <c r="J918" s="210">
        <v>45838</v>
      </c>
      <c r="K918" s="216">
        <v>1</v>
      </c>
      <c r="L918" s="229">
        <v>27283200</v>
      </c>
      <c r="M918" s="240"/>
      <c r="N918" s="252"/>
      <c r="O918" s="262"/>
      <c r="P918" s="52" t="s">
        <v>3802</v>
      </c>
    </row>
    <row r="919" spans="2:16" ht="86.4" x14ac:dyDescent="0.3">
      <c r="B919" s="34" t="s">
        <v>4405</v>
      </c>
      <c r="C919" s="159" t="s">
        <v>1104</v>
      </c>
      <c r="D919" s="38" t="s">
        <v>1108</v>
      </c>
      <c r="E919" s="175" t="s">
        <v>332</v>
      </c>
      <c r="F919" s="38" t="s">
        <v>1109</v>
      </c>
      <c r="G919" s="101">
        <v>27283200</v>
      </c>
      <c r="H919" s="47" t="s">
        <v>1110</v>
      </c>
      <c r="I919" s="207">
        <v>45684</v>
      </c>
      <c r="J919" s="207">
        <v>45838</v>
      </c>
      <c r="K919" s="214">
        <v>0.83330000000000004</v>
      </c>
      <c r="L919" s="224">
        <v>22736000</v>
      </c>
      <c r="M919" s="240">
        <v>4547200</v>
      </c>
      <c r="N919" s="251"/>
      <c r="O919" s="266"/>
      <c r="P919" s="52" t="s">
        <v>3809</v>
      </c>
    </row>
    <row r="920" spans="2:16" ht="144" x14ac:dyDescent="0.3">
      <c r="B920" s="34" t="s">
        <v>4405</v>
      </c>
      <c r="C920" s="159" t="s">
        <v>1111</v>
      </c>
      <c r="D920" s="38" t="s">
        <v>1112</v>
      </c>
      <c r="E920" s="175" t="s">
        <v>332</v>
      </c>
      <c r="F920" s="38" t="s">
        <v>1113</v>
      </c>
      <c r="G920" s="101">
        <v>30576000</v>
      </c>
      <c r="H920" s="47" t="s">
        <v>1114</v>
      </c>
      <c r="I920" s="205">
        <v>45684</v>
      </c>
      <c r="J920" s="205">
        <v>45838</v>
      </c>
      <c r="K920" s="212">
        <v>1</v>
      </c>
      <c r="L920" s="232">
        <v>30576000</v>
      </c>
      <c r="M920" s="244"/>
      <c r="N920" s="250"/>
      <c r="O920" s="255"/>
      <c r="P920" s="52" t="s">
        <v>3814</v>
      </c>
    </row>
    <row r="921" spans="2:16" ht="100.8" x14ac:dyDescent="0.3">
      <c r="B921" s="34" t="s">
        <v>4405</v>
      </c>
      <c r="C921" s="159" t="s">
        <v>1104</v>
      </c>
      <c r="D921" s="38" t="s">
        <v>1119</v>
      </c>
      <c r="E921" s="175" t="s">
        <v>332</v>
      </c>
      <c r="F921" s="38" t="s">
        <v>1120</v>
      </c>
      <c r="G921" s="101">
        <v>4547200</v>
      </c>
      <c r="H921" s="47" t="s">
        <v>1121</v>
      </c>
      <c r="I921" s="207">
        <v>45684</v>
      </c>
      <c r="J921" s="207">
        <v>45688</v>
      </c>
      <c r="K921" s="216">
        <v>1</v>
      </c>
      <c r="L921" s="229">
        <v>4547200</v>
      </c>
      <c r="M921" s="242"/>
      <c r="N921" s="251"/>
      <c r="O921" s="259"/>
      <c r="P921" s="52" t="s">
        <v>3796</v>
      </c>
    </row>
    <row r="922" spans="2:16" ht="86.4" x14ac:dyDescent="0.3">
      <c r="B922" s="34" t="s">
        <v>4405</v>
      </c>
      <c r="C922" s="159" t="s">
        <v>1100</v>
      </c>
      <c r="D922" s="38" t="s">
        <v>1347</v>
      </c>
      <c r="E922" s="175" t="s">
        <v>332</v>
      </c>
      <c r="F922" s="38" t="s">
        <v>1348</v>
      </c>
      <c r="G922" s="101">
        <v>17892600</v>
      </c>
      <c r="H922" s="47" t="s">
        <v>1349</v>
      </c>
      <c r="I922" s="207">
        <v>45684</v>
      </c>
      <c r="J922" s="207">
        <v>45853</v>
      </c>
      <c r="K922" s="214">
        <v>0.91659999999999997</v>
      </c>
      <c r="L922" s="224">
        <v>16401550</v>
      </c>
      <c r="M922" s="240">
        <v>1491050</v>
      </c>
      <c r="N922" s="251"/>
      <c r="O922" s="257"/>
      <c r="P922" s="52" t="s">
        <v>3830</v>
      </c>
    </row>
    <row r="923" spans="2:16" ht="72" x14ac:dyDescent="0.3">
      <c r="B923" s="34" t="s">
        <v>4405</v>
      </c>
      <c r="C923" s="159" t="s">
        <v>1104</v>
      </c>
      <c r="D923" s="38" t="s">
        <v>1350</v>
      </c>
      <c r="E923" s="175" t="s">
        <v>332</v>
      </c>
      <c r="F923" s="38" t="s">
        <v>1351</v>
      </c>
      <c r="G923" s="101">
        <v>27283200</v>
      </c>
      <c r="H923" s="47" t="s">
        <v>1352</v>
      </c>
      <c r="I923" s="207">
        <v>45684</v>
      </c>
      <c r="J923" s="207">
        <v>45838</v>
      </c>
      <c r="K923" s="214">
        <v>1</v>
      </c>
      <c r="L923" s="224">
        <v>27283200</v>
      </c>
      <c r="M923" s="240"/>
      <c r="N923" s="251"/>
      <c r="O923" s="257"/>
      <c r="P923" s="52" t="s">
        <v>3796</v>
      </c>
    </row>
    <row r="924" spans="2:16" ht="72" x14ac:dyDescent="0.3">
      <c r="B924" s="34" t="s">
        <v>4405</v>
      </c>
      <c r="C924" s="159" t="s">
        <v>1095</v>
      </c>
      <c r="D924" s="38" t="s">
        <v>1353</v>
      </c>
      <c r="E924" s="175" t="s">
        <v>332</v>
      </c>
      <c r="F924" s="38" t="s">
        <v>1354</v>
      </c>
      <c r="G924" s="101">
        <v>27283200</v>
      </c>
      <c r="H924" s="47" t="s">
        <v>1355</v>
      </c>
      <c r="I924" s="205">
        <v>45684</v>
      </c>
      <c r="J924" s="205">
        <v>45838</v>
      </c>
      <c r="K924" s="214">
        <v>1</v>
      </c>
      <c r="L924" s="224">
        <v>27283200</v>
      </c>
      <c r="M924" s="240"/>
      <c r="N924" s="250"/>
      <c r="O924" s="258"/>
      <c r="P924" s="52" t="s">
        <v>3843</v>
      </c>
    </row>
    <row r="925" spans="2:16" ht="72" x14ac:dyDescent="0.3">
      <c r="B925" s="34" t="s">
        <v>4405</v>
      </c>
      <c r="C925" s="159" t="s">
        <v>1100</v>
      </c>
      <c r="D925" s="38" t="s">
        <v>1356</v>
      </c>
      <c r="E925" s="175" t="s">
        <v>332</v>
      </c>
      <c r="F925" s="38" t="s">
        <v>1357</v>
      </c>
      <c r="G925" s="101">
        <v>17892600</v>
      </c>
      <c r="H925" s="47" t="s">
        <v>1358</v>
      </c>
      <c r="I925" s="205">
        <v>45684</v>
      </c>
      <c r="J925" s="205">
        <v>45838</v>
      </c>
      <c r="K925" s="212">
        <v>1</v>
      </c>
      <c r="L925" s="224">
        <v>17892600</v>
      </c>
      <c r="M925" s="240"/>
      <c r="N925" s="250"/>
      <c r="O925" s="255"/>
      <c r="P925" s="52" t="s">
        <v>3848</v>
      </c>
    </row>
    <row r="926" spans="2:16" ht="100.8" x14ac:dyDescent="0.3">
      <c r="B926" s="34" t="s">
        <v>4405</v>
      </c>
      <c r="C926" s="159" t="s">
        <v>1104</v>
      </c>
      <c r="D926" s="38" t="s">
        <v>1359</v>
      </c>
      <c r="E926" s="175" t="s">
        <v>332</v>
      </c>
      <c r="F926" s="38" t="s">
        <v>1360</v>
      </c>
      <c r="G926" s="101">
        <v>27283200</v>
      </c>
      <c r="H926" s="47" t="s">
        <v>1361</v>
      </c>
      <c r="I926" s="205">
        <v>45684</v>
      </c>
      <c r="J926" s="205">
        <v>45838</v>
      </c>
      <c r="K926" s="218">
        <v>1</v>
      </c>
      <c r="L926" s="182">
        <v>27283200</v>
      </c>
      <c r="M926" s="243"/>
      <c r="N926" s="250"/>
      <c r="O926" s="258"/>
      <c r="P926" s="52" t="s">
        <v>3814</v>
      </c>
    </row>
    <row r="927" spans="2:16" ht="72" x14ac:dyDescent="0.3">
      <c r="B927" s="34" t="s">
        <v>4405</v>
      </c>
      <c r="C927" s="159" t="s">
        <v>1362</v>
      </c>
      <c r="D927" s="38" t="s">
        <v>1363</v>
      </c>
      <c r="E927" s="175" t="s">
        <v>332</v>
      </c>
      <c r="F927" s="38" t="s">
        <v>1364</v>
      </c>
      <c r="G927" s="101">
        <v>17892600</v>
      </c>
      <c r="H927" s="47" t="s">
        <v>1365</v>
      </c>
      <c r="I927" s="205">
        <v>45684</v>
      </c>
      <c r="J927" s="205">
        <v>45838</v>
      </c>
      <c r="K927" s="218">
        <v>1</v>
      </c>
      <c r="L927" s="182">
        <v>17892600</v>
      </c>
      <c r="M927" s="243"/>
      <c r="N927" s="250"/>
      <c r="O927" s="258"/>
      <c r="P927" s="52" t="s">
        <v>3771</v>
      </c>
    </row>
    <row r="928" spans="2:16" ht="100.8" x14ac:dyDescent="0.3">
      <c r="B928" s="34" t="s">
        <v>4405</v>
      </c>
      <c r="C928" s="159" t="s">
        <v>1104</v>
      </c>
      <c r="D928" s="38" t="s">
        <v>1366</v>
      </c>
      <c r="E928" s="175" t="s">
        <v>332</v>
      </c>
      <c r="F928" s="38" t="s">
        <v>1367</v>
      </c>
      <c r="G928" s="101">
        <v>27283200</v>
      </c>
      <c r="H928" s="47" t="s">
        <v>1368</v>
      </c>
      <c r="I928" s="39">
        <v>45684</v>
      </c>
      <c r="J928" s="39">
        <v>45838</v>
      </c>
      <c r="K928" s="223">
        <v>1</v>
      </c>
      <c r="L928" s="101">
        <v>27283200</v>
      </c>
      <c r="M928" s="111"/>
      <c r="N928" s="112"/>
      <c r="O928" s="104"/>
      <c r="P928" s="52" t="s">
        <v>3814</v>
      </c>
    </row>
    <row r="929" spans="2:16" ht="100.8" x14ac:dyDescent="0.3">
      <c r="B929" s="34" t="s">
        <v>4405</v>
      </c>
      <c r="C929" s="159" t="s">
        <v>1100</v>
      </c>
      <c r="D929" s="38" t="s">
        <v>1369</v>
      </c>
      <c r="E929" s="175" t="s">
        <v>332</v>
      </c>
      <c r="F929" s="38" t="s">
        <v>1370</v>
      </c>
      <c r="G929" s="101">
        <v>17892600</v>
      </c>
      <c r="H929" s="47" t="s">
        <v>1371</v>
      </c>
      <c r="I929" s="39">
        <v>45684</v>
      </c>
      <c r="J929" s="39">
        <v>45838</v>
      </c>
      <c r="K929" s="82">
        <v>1</v>
      </c>
      <c r="L929" s="101">
        <v>17892600</v>
      </c>
      <c r="M929" s="111"/>
      <c r="N929" s="112"/>
      <c r="O929" s="104"/>
      <c r="P929" s="52" t="s">
        <v>3814</v>
      </c>
    </row>
    <row r="930" spans="2:16" ht="86.4" x14ac:dyDescent="0.3">
      <c r="B930" s="34" t="s">
        <v>4405</v>
      </c>
      <c r="C930" s="159" t="s">
        <v>1095</v>
      </c>
      <c r="D930" s="38" t="s">
        <v>1372</v>
      </c>
      <c r="E930" s="175" t="s">
        <v>332</v>
      </c>
      <c r="F930" s="38" t="s">
        <v>1373</v>
      </c>
      <c r="G930" s="101">
        <v>27283200</v>
      </c>
      <c r="H930" s="47" t="s">
        <v>1374</v>
      </c>
      <c r="I930" s="39">
        <v>45684</v>
      </c>
      <c r="J930" s="39">
        <v>45838</v>
      </c>
      <c r="K930" s="221">
        <v>1</v>
      </c>
      <c r="L930" s="101">
        <v>27283200</v>
      </c>
      <c r="M930" s="111"/>
      <c r="N930" s="112"/>
      <c r="O930" s="104"/>
      <c r="P930" s="152" t="s">
        <v>3877</v>
      </c>
    </row>
    <row r="931" spans="2:16" ht="86.4" x14ac:dyDescent="0.3">
      <c r="B931" s="34" t="s">
        <v>4405</v>
      </c>
      <c r="C931" s="38" t="s">
        <v>1095</v>
      </c>
      <c r="D931" s="38" t="s">
        <v>1375</v>
      </c>
      <c r="E931" s="34" t="s">
        <v>332</v>
      </c>
      <c r="F931" s="38" t="s">
        <v>1376</v>
      </c>
      <c r="G931" s="101">
        <v>27283200</v>
      </c>
      <c r="H931" s="47" t="s">
        <v>1377</v>
      </c>
      <c r="I931" s="39">
        <v>45684</v>
      </c>
      <c r="J931" s="39">
        <v>45838</v>
      </c>
      <c r="K931" s="82">
        <v>1</v>
      </c>
      <c r="L931" s="101">
        <v>27283200</v>
      </c>
      <c r="M931" s="111"/>
      <c r="N931" s="112"/>
      <c r="O931" s="104"/>
      <c r="P931" s="145" t="s">
        <v>3308</v>
      </c>
    </row>
    <row r="932" spans="2:16" ht="100.8" x14ac:dyDescent="0.3">
      <c r="B932" s="34" t="s">
        <v>4405</v>
      </c>
      <c r="C932" s="38" t="s">
        <v>1100</v>
      </c>
      <c r="D932" s="38" t="s">
        <v>1378</v>
      </c>
      <c r="E932" s="34" t="s">
        <v>332</v>
      </c>
      <c r="F932" s="38" t="s">
        <v>1379</v>
      </c>
      <c r="G932" s="101">
        <v>17892600</v>
      </c>
      <c r="H932" s="47" t="s">
        <v>1380</v>
      </c>
      <c r="I932" s="39">
        <v>45684</v>
      </c>
      <c r="J932" s="39">
        <v>45838</v>
      </c>
      <c r="K932" s="82">
        <v>0.83330000000000004</v>
      </c>
      <c r="L932" s="101">
        <v>2982100</v>
      </c>
      <c r="M932" s="111">
        <v>14910500</v>
      </c>
      <c r="N932" s="112"/>
      <c r="O932" s="103"/>
      <c r="P932" s="145" t="s">
        <v>3308</v>
      </c>
    </row>
    <row r="933" spans="2:16" ht="115.2" x14ac:dyDescent="0.3">
      <c r="B933" s="34" t="s">
        <v>4405</v>
      </c>
      <c r="C933" s="38" t="s">
        <v>1381</v>
      </c>
      <c r="D933" s="38" t="s">
        <v>1382</v>
      </c>
      <c r="E933" s="34" t="s">
        <v>332</v>
      </c>
      <c r="F933" s="38" t="s">
        <v>1383</v>
      </c>
      <c r="G933" s="101">
        <v>22744800</v>
      </c>
      <c r="H933" s="47" t="s">
        <v>1384</v>
      </c>
      <c r="I933" s="39">
        <v>45684</v>
      </c>
      <c r="J933" s="39">
        <v>45838</v>
      </c>
      <c r="K933" s="82">
        <v>1</v>
      </c>
      <c r="L933" s="101">
        <v>22744800</v>
      </c>
      <c r="M933" s="111"/>
      <c r="N933" s="112"/>
      <c r="O933" s="104"/>
      <c r="P933" s="145" t="s">
        <v>3890</v>
      </c>
    </row>
    <row r="934" spans="2:16" ht="86.4" x14ac:dyDescent="0.3">
      <c r="B934" s="34" t="s">
        <v>4405</v>
      </c>
      <c r="C934" s="38" t="s">
        <v>1095</v>
      </c>
      <c r="D934" s="38" t="s">
        <v>1385</v>
      </c>
      <c r="E934" s="34" t="s">
        <v>332</v>
      </c>
      <c r="F934" s="38" t="s">
        <v>1386</v>
      </c>
      <c r="G934" s="101">
        <v>27283200</v>
      </c>
      <c r="H934" s="47" t="s">
        <v>1387</v>
      </c>
      <c r="I934" s="39">
        <v>45684</v>
      </c>
      <c r="J934" s="39">
        <v>45838</v>
      </c>
      <c r="K934" s="82">
        <v>1</v>
      </c>
      <c r="L934" s="101">
        <v>27283200</v>
      </c>
      <c r="M934" s="112"/>
      <c r="N934" s="112"/>
      <c r="O934" s="104"/>
      <c r="P934" s="145" t="s">
        <v>3771</v>
      </c>
    </row>
    <row r="935" spans="2:16" ht="86.4" x14ac:dyDescent="0.3">
      <c r="B935" s="34" t="s">
        <v>4405</v>
      </c>
      <c r="C935" s="38" t="s">
        <v>1095</v>
      </c>
      <c r="D935" s="38" t="s">
        <v>1388</v>
      </c>
      <c r="E935" s="34" t="s">
        <v>332</v>
      </c>
      <c r="F935" s="38" t="s">
        <v>1389</v>
      </c>
      <c r="G935" s="101">
        <v>25065600</v>
      </c>
      <c r="H935" s="47" t="s">
        <v>1390</v>
      </c>
      <c r="I935" s="39">
        <v>45684</v>
      </c>
      <c r="J935" s="39">
        <v>45838</v>
      </c>
      <c r="K935" s="82">
        <v>1</v>
      </c>
      <c r="L935" s="101">
        <v>25065600</v>
      </c>
      <c r="M935" s="112"/>
      <c r="N935" s="112"/>
      <c r="O935" s="104"/>
      <c r="P935" s="145" t="s">
        <v>3899</v>
      </c>
    </row>
    <row r="936" spans="2:16" ht="57.6" x14ac:dyDescent="0.3">
      <c r="B936" s="34" t="s">
        <v>4405</v>
      </c>
      <c r="C936" s="38" t="s">
        <v>1362</v>
      </c>
      <c r="D936" s="38" t="s">
        <v>1391</v>
      </c>
      <c r="E936" s="34" t="s">
        <v>332</v>
      </c>
      <c r="F936" s="38" t="s">
        <v>1392</v>
      </c>
      <c r="G936" s="101">
        <v>17892600</v>
      </c>
      <c r="H936" s="47" t="s">
        <v>1393</v>
      </c>
      <c r="I936" s="39">
        <v>45684</v>
      </c>
      <c r="J936" s="39">
        <v>45838</v>
      </c>
      <c r="K936" s="82">
        <v>1</v>
      </c>
      <c r="L936" s="101">
        <v>17892600</v>
      </c>
      <c r="M936" s="112"/>
      <c r="N936" s="112"/>
      <c r="O936" s="104"/>
      <c r="P936" s="145" t="s">
        <v>3904</v>
      </c>
    </row>
    <row r="937" spans="2:16" ht="187.2" x14ac:dyDescent="0.3">
      <c r="B937" s="34" t="s">
        <v>4405</v>
      </c>
      <c r="C937" s="38" t="s">
        <v>1381</v>
      </c>
      <c r="D937" s="38" t="s">
        <v>1394</v>
      </c>
      <c r="E937" s="34" t="s">
        <v>332</v>
      </c>
      <c r="F937" s="38" t="s">
        <v>1395</v>
      </c>
      <c r="G937" s="101">
        <v>24260400</v>
      </c>
      <c r="H937" s="47" t="s">
        <v>1396</v>
      </c>
      <c r="I937" s="39">
        <v>45684</v>
      </c>
      <c r="J937" s="39">
        <v>45838</v>
      </c>
      <c r="K937" s="82">
        <v>1</v>
      </c>
      <c r="L937" s="101">
        <v>24260400</v>
      </c>
      <c r="M937" s="112"/>
      <c r="N937" s="112"/>
      <c r="O937" s="104"/>
      <c r="P937" s="145" t="s">
        <v>3909</v>
      </c>
    </row>
    <row r="938" spans="2:16" ht="129.6" x14ac:dyDescent="0.3">
      <c r="B938" s="34" t="s">
        <v>4405</v>
      </c>
      <c r="C938" s="38" t="s">
        <v>1095</v>
      </c>
      <c r="D938" s="38" t="s">
        <v>1397</v>
      </c>
      <c r="E938" s="34" t="s">
        <v>332</v>
      </c>
      <c r="F938" s="38" t="s">
        <v>1398</v>
      </c>
      <c r="G938" s="101">
        <v>27283200</v>
      </c>
      <c r="H938" s="47" t="s">
        <v>1399</v>
      </c>
      <c r="I938" s="39">
        <v>45684</v>
      </c>
      <c r="J938" s="39">
        <v>45838</v>
      </c>
      <c r="K938" s="82">
        <v>1</v>
      </c>
      <c r="L938" s="101">
        <v>27283200</v>
      </c>
      <c r="M938" s="112"/>
      <c r="N938" s="112"/>
      <c r="O938" s="104"/>
      <c r="P938" s="145" t="s">
        <v>3899</v>
      </c>
    </row>
    <row r="939" spans="2:16" ht="115.2" x14ac:dyDescent="0.3">
      <c r="B939" s="34" t="s">
        <v>4405</v>
      </c>
      <c r="C939" s="38" t="s">
        <v>1400</v>
      </c>
      <c r="D939" s="38" t="s">
        <v>1401</v>
      </c>
      <c r="E939" s="34" t="s">
        <v>332</v>
      </c>
      <c r="F939" s="38" t="s">
        <v>1402</v>
      </c>
      <c r="G939" s="101">
        <v>27283200</v>
      </c>
      <c r="H939" s="47" t="s">
        <v>1403</v>
      </c>
      <c r="I939" s="39">
        <v>45684</v>
      </c>
      <c r="J939" s="39">
        <v>45838</v>
      </c>
      <c r="K939" s="82">
        <v>1</v>
      </c>
      <c r="L939" s="101">
        <v>27283200</v>
      </c>
      <c r="M939" s="112"/>
      <c r="N939" s="112"/>
      <c r="O939" s="104"/>
      <c r="P939" s="145" t="s">
        <v>3917</v>
      </c>
    </row>
    <row r="940" spans="2:16" ht="158.4" x14ac:dyDescent="0.3">
      <c r="B940" s="34" t="s">
        <v>4405</v>
      </c>
      <c r="C940" s="38" t="s">
        <v>1095</v>
      </c>
      <c r="D940" s="38" t="s">
        <v>1404</v>
      </c>
      <c r="E940" s="34" t="s">
        <v>332</v>
      </c>
      <c r="F940" s="38" t="s">
        <v>1405</v>
      </c>
      <c r="G940" s="101">
        <v>27283200</v>
      </c>
      <c r="H940" s="47" t="s">
        <v>1406</v>
      </c>
      <c r="I940" s="39">
        <v>45684</v>
      </c>
      <c r="J940" s="39">
        <v>45838</v>
      </c>
      <c r="K940" s="82">
        <v>1</v>
      </c>
      <c r="L940" s="101">
        <v>27283200</v>
      </c>
      <c r="M940" s="112"/>
      <c r="N940" s="112"/>
      <c r="O940" s="104"/>
      <c r="P940" s="145" t="s">
        <v>3308</v>
      </c>
    </row>
    <row r="941" spans="2:16" ht="129.6" x14ac:dyDescent="0.3">
      <c r="B941" s="34" t="s">
        <v>4405</v>
      </c>
      <c r="C941" s="38" t="s">
        <v>1407</v>
      </c>
      <c r="D941" s="38" t="s">
        <v>1408</v>
      </c>
      <c r="E941" s="34" t="s">
        <v>332</v>
      </c>
      <c r="F941" s="38" t="s">
        <v>1409</v>
      </c>
      <c r="G941" s="101">
        <v>17892600</v>
      </c>
      <c r="H941" s="47" t="s">
        <v>1410</v>
      </c>
      <c r="I941" s="39">
        <v>45684</v>
      </c>
      <c r="J941" s="39">
        <v>45838</v>
      </c>
      <c r="K941" s="82">
        <v>1</v>
      </c>
      <c r="L941" s="101">
        <v>17892600</v>
      </c>
      <c r="M941" s="112"/>
      <c r="N941" s="112"/>
      <c r="O941" s="104"/>
      <c r="P941" s="145" t="s">
        <v>3925</v>
      </c>
    </row>
    <row r="942" spans="2:16" ht="129.6" x14ac:dyDescent="0.3">
      <c r="B942" s="34" t="s">
        <v>4405</v>
      </c>
      <c r="C942" s="38" t="s">
        <v>1104</v>
      </c>
      <c r="D942" s="38" t="s">
        <v>1411</v>
      </c>
      <c r="E942" s="34" t="s">
        <v>332</v>
      </c>
      <c r="F942" s="38" t="s">
        <v>1412</v>
      </c>
      <c r="G942" s="101">
        <v>25065600</v>
      </c>
      <c r="H942" s="47" t="s">
        <v>1413</v>
      </c>
      <c r="I942" s="39">
        <v>45684</v>
      </c>
      <c r="J942" s="39">
        <v>45838</v>
      </c>
      <c r="K942" s="82">
        <v>1</v>
      </c>
      <c r="L942" s="101">
        <v>25065600</v>
      </c>
      <c r="M942" s="112"/>
      <c r="N942" s="112"/>
      <c r="O942" s="104"/>
      <c r="P942" s="145" t="s">
        <v>3771</v>
      </c>
    </row>
    <row r="943" spans="2:16" ht="158.4" x14ac:dyDescent="0.3">
      <c r="B943" s="34" t="s">
        <v>4405</v>
      </c>
      <c r="C943" s="38" t="s">
        <v>1095</v>
      </c>
      <c r="D943" s="38" t="s">
        <v>1414</v>
      </c>
      <c r="E943" s="34" t="s">
        <v>332</v>
      </c>
      <c r="F943" s="38" t="s">
        <v>1415</v>
      </c>
      <c r="G943" s="101">
        <v>27283200</v>
      </c>
      <c r="H943" s="47" t="s">
        <v>1416</v>
      </c>
      <c r="I943" s="39">
        <v>45684</v>
      </c>
      <c r="J943" s="39">
        <v>45838</v>
      </c>
      <c r="K943" s="82">
        <v>1</v>
      </c>
      <c r="L943" s="101">
        <v>27283200</v>
      </c>
      <c r="M943" s="112"/>
      <c r="N943" s="112"/>
      <c r="O943" s="104"/>
      <c r="P943" s="145" t="s">
        <v>3934</v>
      </c>
    </row>
    <row r="944" spans="2:16" ht="187.2" x14ac:dyDescent="0.3">
      <c r="B944" s="34" t="s">
        <v>4405</v>
      </c>
      <c r="C944" s="38" t="s">
        <v>1095</v>
      </c>
      <c r="D944" s="38" t="s">
        <v>1417</v>
      </c>
      <c r="E944" s="34" t="s">
        <v>332</v>
      </c>
      <c r="F944" s="38" t="s">
        <v>1418</v>
      </c>
      <c r="G944" s="101">
        <v>27283200</v>
      </c>
      <c r="H944" s="47" t="s">
        <v>1419</v>
      </c>
      <c r="I944" s="39">
        <v>45684</v>
      </c>
      <c r="J944" s="39">
        <v>45838</v>
      </c>
      <c r="K944" s="82">
        <v>1</v>
      </c>
      <c r="L944" s="101">
        <v>27283200</v>
      </c>
      <c r="M944" s="112"/>
      <c r="N944" s="112"/>
      <c r="O944" s="104"/>
      <c r="P944" s="145" t="s">
        <v>3939</v>
      </c>
    </row>
    <row r="945" spans="2:16" ht="129.6" x14ac:dyDescent="0.3">
      <c r="B945" s="34" t="s">
        <v>4405</v>
      </c>
      <c r="C945" s="38" t="s">
        <v>1095</v>
      </c>
      <c r="D945" s="38" t="s">
        <v>1420</v>
      </c>
      <c r="E945" s="34" t="s">
        <v>332</v>
      </c>
      <c r="F945" s="38" t="s">
        <v>1421</v>
      </c>
      <c r="G945" s="101">
        <v>27283200</v>
      </c>
      <c r="H945" s="47" t="s">
        <v>1422</v>
      </c>
      <c r="I945" s="39">
        <v>45684</v>
      </c>
      <c r="J945" s="39">
        <v>45838</v>
      </c>
      <c r="K945" s="82">
        <v>1</v>
      </c>
      <c r="L945" s="101">
        <v>27283200</v>
      </c>
      <c r="M945" s="112"/>
      <c r="N945" s="112"/>
      <c r="O945" s="104"/>
      <c r="P945" s="145" t="s">
        <v>3943</v>
      </c>
    </row>
    <row r="946" spans="2:16" ht="129.6" x14ac:dyDescent="0.3">
      <c r="B946" s="34" t="s">
        <v>4405</v>
      </c>
      <c r="C946" s="38" t="s">
        <v>1100</v>
      </c>
      <c r="D946" s="38" t="s">
        <v>1423</v>
      </c>
      <c r="E946" s="34" t="s">
        <v>332</v>
      </c>
      <c r="F946" s="38" t="s">
        <v>1424</v>
      </c>
      <c r="G946" s="101">
        <v>17892600</v>
      </c>
      <c r="H946" s="47" t="s">
        <v>1425</v>
      </c>
      <c r="I946" s="39">
        <v>45684</v>
      </c>
      <c r="J946" s="39">
        <v>45853</v>
      </c>
      <c r="K946" s="82">
        <v>0.91659999999999997</v>
      </c>
      <c r="L946" s="101">
        <v>16401550</v>
      </c>
      <c r="M946" s="112">
        <v>1491050</v>
      </c>
      <c r="N946" s="112"/>
      <c r="O946" s="104"/>
      <c r="P946" s="145" t="s">
        <v>3947</v>
      </c>
    </row>
    <row r="947" spans="2:16" ht="100.8" x14ac:dyDescent="0.3">
      <c r="B947" s="34" t="s">
        <v>4405</v>
      </c>
      <c r="C947" s="38" t="s">
        <v>1381</v>
      </c>
      <c r="D947" s="38" t="s">
        <v>1426</v>
      </c>
      <c r="E947" s="34" t="s">
        <v>332</v>
      </c>
      <c r="F947" s="38" t="s">
        <v>1427</v>
      </c>
      <c r="G947" s="101">
        <v>24260400</v>
      </c>
      <c r="H947" s="47" t="s">
        <v>1428</v>
      </c>
      <c r="I947" s="39">
        <v>45684</v>
      </c>
      <c r="J947" s="39">
        <v>45838</v>
      </c>
      <c r="K947" s="82">
        <v>1</v>
      </c>
      <c r="L947" s="101">
        <v>24260400</v>
      </c>
      <c r="M947" s="112"/>
      <c r="N947" s="112"/>
      <c r="O947" s="104"/>
      <c r="P947" s="145" t="s">
        <v>3952</v>
      </c>
    </row>
    <row r="948" spans="2:16" ht="100.8" x14ac:dyDescent="0.3">
      <c r="B948" s="34" t="s">
        <v>4405</v>
      </c>
      <c r="C948" s="38" t="s">
        <v>1429</v>
      </c>
      <c r="D948" s="38" t="s">
        <v>1430</v>
      </c>
      <c r="E948" s="34" t="s">
        <v>332</v>
      </c>
      <c r="F948" s="38" t="s">
        <v>1431</v>
      </c>
      <c r="G948" s="101">
        <v>27283200</v>
      </c>
      <c r="H948" s="47" t="s">
        <v>1432</v>
      </c>
      <c r="I948" s="39">
        <v>45684</v>
      </c>
      <c r="J948" s="39">
        <v>45838</v>
      </c>
      <c r="K948" s="82">
        <v>1</v>
      </c>
      <c r="L948" s="101">
        <v>27283200</v>
      </c>
      <c r="M948" s="112"/>
      <c r="N948" s="112"/>
      <c r="O948" s="104"/>
      <c r="P948" s="145" t="s">
        <v>3957</v>
      </c>
    </row>
    <row r="949" spans="2:16" ht="172.8" x14ac:dyDescent="0.3">
      <c r="B949" s="34" t="s">
        <v>4405</v>
      </c>
      <c r="C949" s="38" t="s">
        <v>1381</v>
      </c>
      <c r="D949" s="38" t="s">
        <v>1433</v>
      </c>
      <c r="E949" s="34" t="s">
        <v>332</v>
      </c>
      <c r="F949" s="38" t="s">
        <v>1434</v>
      </c>
      <c r="G949" s="101">
        <v>22744800</v>
      </c>
      <c r="H949" s="47" t="s">
        <v>1435</v>
      </c>
      <c r="I949" s="39">
        <v>45684</v>
      </c>
      <c r="J949" s="39">
        <v>45838</v>
      </c>
      <c r="K949" s="82">
        <v>1</v>
      </c>
      <c r="L949" s="101">
        <v>22744800</v>
      </c>
      <c r="M949" s="112"/>
      <c r="N949" s="112"/>
      <c r="O949" s="103"/>
      <c r="P949" s="145" t="s">
        <v>3962</v>
      </c>
    </row>
    <row r="950" spans="2:16" ht="129.6" x14ac:dyDescent="0.3">
      <c r="B950" s="34" t="s">
        <v>4405</v>
      </c>
      <c r="C950" s="38" t="s">
        <v>1436</v>
      </c>
      <c r="D950" s="38" t="s">
        <v>1437</v>
      </c>
      <c r="E950" s="34" t="s">
        <v>332</v>
      </c>
      <c r="F950" s="38" t="s">
        <v>1438</v>
      </c>
      <c r="G950" s="101">
        <v>30011520</v>
      </c>
      <c r="H950" s="47" t="s">
        <v>1439</v>
      </c>
      <c r="I950" s="39">
        <v>45684</v>
      </c>
      <c r="J950" s="39">
        <v>45838</v>
      </c>
      <c r="K950" s="82">
        <v>1</v>
      </c>
      <c r="L950" s="101">
        <v>30011520</v>
      </c>
      <c r="M950" s="112"/>
      <c r="N950" s="112"/>
      <c r="O950" s="104"/>
      <c r="P950" s="145" t="s">
        <v>3967</v>
      </c>
    </row>
    <row r="951" spans="2:16" ht="129.6" x14ac:dyDescent="0.3">
      <c r="B951" s="34" t="s">
        <v>4405</v>
      </c>
      <c r="C951" s="38" t="s">
        <v>1440</v>
      </c>
      <c r="D951" s="38" t="s">
        <v>1441</v>
      </c>
      <c r="E951" s="34" t="s">
        <v>332</v>
      </c>
      <c r="F951" s="38" t="s">
        <v>1442</v>
      </c>
      <c r="G951" s="101">
        <v>40352400</v>
      </c>
      <c r="H951" s="47" t="s">
        <v>1443</v>
      </c>
      <c r="I951" s="39">
        <v>45684</v>
      </c>
      <c r="J951" s="39">
        <v>45838</v>
      </c>
      <c r="K951" s="82">
        <v>1</v>
      </c>
      <c r="L951" s="101">
        <v>40352400</v>
      </c>
      <c r="M951" s="112"/>
      <c r="N951" s="112"/>
      <c r="O951" s="104"/>
      <c r="P951" s="145" t="s">
        <v>3972</v>
      </c>
    </row>
    <row r="952" spans="2:16" ht="187.2" x14ac:dyDescent="0.3">
      <c r="B952" s="34" t="s">
        <v>4405</v>
      </c>
      <c r="C952" s="38" t="s">
        <v>1095</v>
      </c>
      <c r="D952" s="38" t="s">
        <v>1444</v>
      </c>
      <c r="E952" s="34" t="s">
        <v>332</v>
      </c>
      <c r="F952" s="38" t="s">
        <v>1445</v>
      </c>
      <c r="G952" s="101">
        <v>27283200</v>
      </c>
      <c r="H952" s="47" t="s">
        <v>1446</v>
      </c>
      <c r="I952" s="39">
        <v>45684</v>
      </c>
      <c r="J952" s="39">
        <v>45838</v>
      </c>
      <c r="K952" s="82">
        <v>1</v>
      </c>
      <c r="L952" s="101">
        <v>27283200</v>
      </c>
      <c r="M952" s="112"/>
      <c r="N952" s="112"/>
      <c r="O952" s="104"/>
      <c r="P952" s="145" t="s">
        <v>3308</v>
      </c>
    </row>
    <row r="953" spans="2:16" ht="201.6" x14ac:dyDescent="0.3">
      <c r="B953" s="34" t="s">
        <v>4405</v>
      </c>
      <c r="C953" s="38" t="s">
        <v>1447</v>
      </c>
      <c r="D953" s="38" t="s">
        <v>1448</v>
      </c>
      <c r="E953" s="34" t="s">
        <v>332</v>
      </c>
      <c r="F953" s="38" t="s">
        <v>1449</v>
      </c>
      <c r="G953" s="101">
        <v>24260400</v>
      </c>
      <c r="H953" s="47" t="s">
        <v>1450</v>
      </c>
      <c r="I953" s="39">
        <v>45684</v>
      </c>
      <c r="J953" s="39">
        <v>45838</v>
      </c>
      <c r="K953" s="82">
        <v>1</v>
      </c>
      <c r="L953" s="101">
        <v>24260400</v>
      </c>
      <c r="M953" s="112"/>
      <c r="N953" s="112"/>
      <c r="O953" s="104"/>
      <c r="P953" s="145" t="s">
        <v>3981</v>
      </c>
    </row>
    <row r="954" spans="2:16" ht="201.6" x14ac:dyDescent="0.3">
      <c r="B954" s="34" t="s">
        <v>4405</v>
      </c>
      <c r="C954" s="38" t="s">
        <v>1100</v>
      </c>
      <c r="D954" s="38" t="s">
        <v>1451</v>
      </c>
      <c r="E954" s="34" t="s">
        <v>332</v>
      </c>
      <c r="F954" s="38" t="s">
        <v>1452</v>
      </c>
      <c r="G954" s="101">
        <v>17892600</v>
      </c>
      <c r="H954" s="47" t="s">
        <v>1453</v>
      </c>
      <c r="I954" s="39">
        <v>45684</v>
      </c>
      <c r="J954" s="39">
        <v>45853</v>
      </c>
      <c r="K954" s="82">
        <v>0.91659999999999997</v>
      </c>
      <c r="L954" s="101">
        <v>16401550</v>
      </c>
      <c r="M954" s="112">
        <v>1491050</v>
      </c>
      <c r="N954" s="112"/>
      <c r="O954" s="103"/>
      <c r="P954" s="145" t="s">
        <v>3967</v>
      </c>
    </row>
    <row r="955" spans="2:16" ht="201.6" x14ac:dyDescent="0.3">
      <c r="B955" s="34" t="s">
        <v>4405</v>
      </c>
      <c r="C955" s="38" t="s">
        <v>1095</v>
      </c>
      <c r="D955" s="38" t="s">
        <v>1454</v>
      </c>
      <c r="E955" s="34" t="s">
        <v>332</v>
      </c>
      <c r="F955" s="38" t="s">
        <v>1455</v>
      </c>
      <c r="G955" s="101">
        <v>27283200</v>
      </c>
      <c r="H955" s="47" t="s">
        <v>1456</v>
      </c>
      <c r="I955" s="39">
        <v>45684</v>
      </c>
      <c r="J955" s="39">
        <v>45838</v>
      </c>
      <c r="K955" s="82">
        <v>1</v>
      </c>
      <c r="L955" s="101">
        <v>27283200</v>
      </c>
      <c r="M955" s="112"/>
      <c r="N955" s="112"/>
      <c r="O955" s="104"/>
      <c r="P955" s="145" t="s">
        <v>3990</v>
      </c>
    </row>
    <row r="956" spans="2:16" ht="201.6" x14ac:dyDescent="0.3">
      <c r="B956" s="34" t="s">
        <v>4405</v>
      </c>
      <c r="C956" s="38" t="s">
        <v>1457</v>
      </c>
      <c r="D956" s="38" t="s">
        <v>1458</v>
      </c>
      <c r="E956" s="34" t="s">
        <v>332</v>
      </c>
      <c r="F956" s="38" t="s">
        <v>1459</v>
      </c>
      <c r="G956" s="101">
        <v>30011520</v>
      </c>
      <c r="H956" s="47" t="s">
        <v>1460</v>
      </c>
      <c r="I956" s="39">
        <v>45684</v>
      </c>
      <c r="J956" s="39">
        <v>45838</v>
      </c>
      <c r="K956" s="82">
        <v>1</v>
      </c>
      <c r="L956" s="101">
        <v>30011520</v>
      </c>
      <c r="M956" s="112"/>
      <c r="N956" s="112"/>
      <c r="O956" s="104"/>
      <c r="P956" s="145" t="s">
        <v>3990</v>
      </c>
    </row>
    <row r="957" spans="2:16" ht="100.8" x14ac:dyDescent="0.3">
      <c r="B957" s="34" t="s">
        <v>4405</v>
      </c>
      <c r="C957" s="38" t="s">
        <v>1381</v>
      </c>
      <c r="D957" s="38" t="s">
        <v>1461</v>
      </c>
      <c r="E957" s="34" t="s">
        <v>332</v>
      </c>
      <c r="F957" s="38" t="s">
        <v>1462</v>
      </c>
      <c r="G957" s="101">
        <v>24260400</v>
      </c>
      <c r="H957" s="47" t="s">
        <v>1463</v>
      </c>
      <c r="I957" s="39">
        <v>45684</v>
      </c>
      <c r="J957" s="39">
        <v>45838</v>
      </c>
      <c r="K957" s="82">
        <v>1</v>
      </c>
      <c r="L957" s="101">
        <v>24260400</v>
      </c>
      <c r="M957" s="112"/>
      <c r="N957" s="112"/>
      <c r="O957" s="104"/>
      <c r="P957" s="145" t="s">
        <v>3771</v>
      </c>
    </row>
    <row r="958" spans="2:16" ht="100.8" x14ac:dyDescent="0.3">
      <c r="B958" s="34" t="s">
        <v>4405</v>
      </c>
      <c r="C958" s="38" t="s">
        <v>1095</v>
      </c>
      <c r="D958" s="38" t="s">
        <v>1464</v>
      </c>
      <c r="E958" s="34" t="s">
        <v>332</v>
      </c>
      <c r="F958" s="38" t="s">
        <v>1465</v>
      </c>
      <c r="G958" s="101">
        <v>27283200</v>
      </c>
      <c r="H958" s="47" t="s">
        <v>1466</v>
      </c>
      <c r="I958" s="39">
        <v>45684</v>
      </c>
      <c r="J958" s="39">
        <v>45838</v>
      </c>
      <c r="K958" s="82">
        <v>1</v>
      </c>
      <c r="L958" s="101">
        <v>27283200</v>
      </c>
      <c r="M958" s="112"/>
      <c r="N958" s="112"/>
      <c r="O958" s="104"/>
      <c r="P958" s="145" t="s">
        <v>4002</v>
      </c>
    </row>
    <row r="959" spans="2:16" ht="201.6" x14ac:dyDescent="0.3">
      <c r="B959" s="34" t="s">
        <v>4405</v>
      </c>
      <c r="C959" s="38" t="s">
        <v>1100</v>
      </c>
      <c r="D959" s="38" t="s">
        <v>1467</v>
      </c>
      <c r="E959" s="34" t="s">
        <v>332</v>
      </c>
      <c r="F959" s="38" t="s">
        <v>1468</v>
      </c>
      <c r="G959" s="101">
        <v>17892600</v>
      </c>
      <c r="H959" s="47" t="s">
        <v>1469</v>
      </c>
      <c r="I959" s="39">
        <v>45684</v>
      </c>
      <c r="J959" s="39">
        <v>45853</v>
      </c>
      <c r="K959" s="82">
        <v>0.91659999999999997</v>
      </c>
      <c r="L959" s="101">
        <v>16401550</v>
      </c>
      <c r="M959" s="112">
        <v>1491050</v>
      </c>
      <c r="N959" s="112"/>
      <c r="O959" s="103"/>
      <c r="P959" s="145" t="s">
        <v>3990</v>
      </c>
    </row>
    <row r="960" spans="2:16" ht="187.2" x14ac:dyDescent="0.3">
      <c r="B960" s="34" t="s">
        <v>4405</v>
      </c>
      <c r="C960" s="38" t="s">
        <v>1095</v>
      </c>
      <c r="D960" s="38" t="s">
        <v>1470</v>
      </c>
      <c r="E960" s="34" t="s">
        <v>332</v>
      </c>
      <c r="F960" s="38" t="s">
        <v>1471</v>
      </c>
      <c r="G960" s="101">
        <v>27283200</v>
      </c>
      <c r="H960" s="47" t="s">
        <v>1472</v>
      </c>
      <c r="I960" s="39">
        <v>45684</v>
      </c>
      <c r="J960" s="39">
        <v>45838</v>
      </c>
      <c r="K960" s="82">
        <v>1</v>
      </c>
      <c r="L960" s="101">
        <v>27283200</v>
      </c>
      <c r="M960" s="112"/>
      <c r="N960" s="112"/>
      <c r="O960" s="103"/>
      <c r="P960" s="145" t="s">
        <v>3990</v>
      </c>
    </row>
    <row r="961" spans="2:16" ht="86.4" x14ac:dyDescent="0.3">
      <c r="B961" s="34" t="s">
        <v>4405</v>
      </c>
      <c r="C961" s="38" t="s">
        <v>1100</v>
      </c>
      <c r="D961" s="38" t="s">
        <v>1482</v>
      </c>
      <c r="E961" s="34" t="s">
        <v>332</v>
      </c>
      <c r="F961" s="38" t="s">
        <v>1483</v>
      </c>
      <c r="G961" s="101">
        <v>17892600</v>
      </c>
      <c r="H961" s="47" t="s">
        <v>1484</v>
      </c>
      <c r="I961" s="39">
        <v>45684</v>
      </c>
      <c r="J961" s="39">
        <v>45838</v>
      </c>
      <c r="K961" s="82">
        <v>1</v>
      </c>
      <c r="L961" s="101">
        <v>17892600</v>
      </c>
      <c r="M961" s="112"/>
      <c r="N961" s="112"/>
      <c r="O961" s="104"/>
      <c r="P961" s="145" t="s">
        <v>3216</v>
      </c>
    </row>
    <row r="962" spans="2:16" ht="129.6" x14ac:dyDescent="0.3">
      <c r="B962" s="34" t="s">
        <v>4405</v>
      </c>
      <c r="C962" s="38" t="s">
        <v>1485</v>
      </c>
      <c r="D962" s="38" t="s">
        <v>1486</v>
      </c>
      <c r="E962" s="34" t="s">
        <v>332</v>
      </c>
      <c r="F962" s="38" t="s">
        <v>1487</v>
      </c>
      <c r="G962" s="101">
        <v>27283200</v>
      </c>
      <c r="H962" s="47" t="s">
        <v>1488</v>
      </c>
      <c r="I962" s="39">
        <v>45684</v>
      </c>
      <c r="J962" s="39">
        <v>45838</v>
      </c>
      <c r="K962" s="82">
        <v>1</v>
      </c>
      <c r="L962" s="101">
        <v>27283200</v>
      </c>
      <c r="M962" s="112"/>
      <c r="N962" s="112"/>
      <c r="O962" s="104"/>
      <c r="P962" s="145" t="s">
        <v>4014</v>
      </c>
    </row>
    <row r="963" spans="2:16" ht="129.6" x14ac:dyDescent="0.3">
      <c r="B963" s="34" t="s">
        <v>4405</v>
      </c>
      <c r="C963" s="38" t="s">
        <v>1381</v>
      </c>
      <c r="D963" s="38" t="s">
        <v>1489</v>
      </c>
      <c r="E963" s="34" t="s">
        <v>332</v>
      </c>
      <c r="F963" s="38" t="s">
        <v>1490</v>
      </c>
      <c r="G963" s="101">
        <v>24260400</v>
      </c>
      <c r="H963" s="47" t="s">
        <v>1491</v>
      </c>
      <c r="I963" s="39">
        <v>45684</v>
      </c>
      <c r="J963" s="39">
        <v>45838</v>
      </c>
      <c r="K963" s="82">
        <v>1</v>
      </c>
      <c r="L963" s="101">
        <v>24260400</v>
      </c>
      <c r="M963" s="112"/>
      <c r="N963" s="112"/>
      <c r="O963" s="103"/>
      <c r="P963" s="145" t="s">
        <v>3222</v>
      </c>
    </row>
    <row r="964" spans="2:16" ht="129.6" x14ac:dyDescent="0.3">
      <c r="B964" s="34" t="s">
        <v>4405</v>
      </c>
      <c r="C964" s="38" t="s">
        <v>1104</v>
      </c>
      <c r="D964" s="38" t="s">
        <v>1492</v>
      </c>
      <c r="E964" s="34" t="s">
        <v>332</v>
      </c>
      <c r="F964" s="38" t="s">
        <v>1493</v>
      </c>
      <c r="G964" s="101">
        <v>27283200</v>
      </c>
      <c r="H964" s="47" t="s">
        <v>1494</v>
      </c>
      <c r="I964" s="39">
        <v>45684</v>
      </c>
      <c r="J964" s="39">
        <v>45838</v>
      </c>
      <c r="K964" s="82">
        <v>1</v>
      </c>
      <c r="L964" s="101">
        <v>27283200</v>
      </c>
      <c r="M964" s="112"/>
      <c r="N964" s="112"/>
      <c r="O964" s="104"/>
      <c r="P964" s="145" t="s">
        <v>4018</v>
      </c>
    </row>
    <row r="965" spans="2:16" ht="129.6" x14ac:dyDescent="0.3">
      <c r="B965" s="34" t="s">
        <v>4405</v>
      </c>
      <c r="C965" s="38" t="s">
        <v>1104</v>
      </c>
      <c r="D965" s="38" t="s">
        <v>1495</v>
      </c>
      <c r="E965" s="34" t="s">
        <v>332</v>
      </c>
      <c r="F965" s="38" t="s">
        <v>1496</v>
      </c>
      <c r="G965" s="101">
        <v>27283200</v>
      </c>
      <c r="H965" s="47" t="s">
        <v>1497</v>
      </c>
      <c r="I965" s="39">
        <v>45686</v>
      </c>
      <c r="J965" s="39">
        <v>45838</v>
      </c>
      <c r="K965" s="82">
        <v>1</v>
      </c>
      <c r="L965" s="101">
        <v>27283200</v>
      </c>
      <c r="M965" s="112"/>
      <c r="N965" s="112"/>
      <c r="O965" s="104"/>
      <c r="P965" s="145" t="s">
        <v>4019</v>
      </c>
    </row>
    <row r="966" spans="2:16" ht="172.8" x14ac:dyDescent="0.3">
      <c r="B966" s="34" t="s">
        <v>4405</v>
      </c>
      <c r="C966" s="38" t="s">
        <v>1100</v>
      </c>
      <c r="D966" s="38" t="s">
        <v>1507</v>
      </c>
      <c r="E966" s="34" t="s">
        <v>332</v>
      </c>
      <c r="F966" s="38" t="s">
        <v>1508</v>
      </c>
      <c r="G966" s="101">
        <v>14910500</v>
      </c>
      <c r="H966" s="47" t="s">
        <v>1509</v>
      </c>
      <c r="I966" s="39">
        <v>45692</v>
      </c>
      <c r="J966" s="39">
        <v>45838</v>
      </c>
      <c r="K966" s="82">
        <v>1</v>
      </c>
      <c r="L966" s="101">
        <v>14910500</v>
      </c>
      <c r="M966" s="112"/>
      <c r="N966" s="112"/>
      <c r="O966" s="104"/>
      <c r="P966" s="145" t="s">
        <v>3990</v>
      </c>
    </row>
    <row r="967" spans="2:16" ht="172.8" x14ac:dyDescent="0.3">
      <c r="B967" s="34" t="s">
        <v>4405</v>
      </c>
      <c r="C967" s="38" t="s">
        <v>1100</v>
      </c>
      <c r="D967" s="38" t="s">
        <v>1510</v>
      </c>
      <c r="E967" s="34" t="s">
        <v>332</v>
      </c>
      <c r="F967" s="38" t="s">
        <v>1511</v>
      </c>
      <c r="G967" s="101">
        <v>14910500</v>
      </c>
      <c r="H967" s="47" t="s">
        <v>1512</v>
      </c>
      <c r="I967" s="39">
        <v>45692</v>
      </c>
      <c r="J967" s="39">
        <v>45838</v>
      </c>
      <c r="K967" s="82">
        <v>1</v>
      </c>
      <c r="L967" s="101">
        <v>14910500</v>
      </c>
      <c r="M967" s="112"/>
      <c r="N967" s="112"/>
      <c r="O967" s="104"/>
      <c r="P967" s="145" t="s">
        <v>3962</v>
      </c>
    </row>
    <row r="968" spans="2:16" ht="172.8" x14ac:dyDescent="0.3">
      <c r="B968" s="34" t="s">
        <v>4405</v>
      </c>
      <c r="C968" s="38" t="s">
        <v>1100</v>
      </c>
      <c r="D968" s="38" t="s">
        <v>1513</v>
      </c>
      <c r="E968" s="34" t="s">
        <v>332</v>
      </c>
      <c r="F968" s="38" t="s">
        <v>1514</v>
      </c>
      <c r="G968" s="101">
        <v>14910500</v>
      </c>
      <c r="H968" s="47" t="s">
        <v>1515</v>
      </c>
      <c r="I968" s="39">
        <v>45692</v>
      </c>
      <c r="J968" s="39">
        <v>45838</v>
      </c>
      <c r="K968" s="82">
        <v>1</v>
      </c>
      <c r="L968" s="101">
        <v>14910500</v>
      </c>
      <c r="M968" s="112"/>
      <c r="N968" s="112"/>
      <c r="O968" s="104"/>
      <c r="P968" s="145" t="s">
        <v>4019</v>
      </c>
    </row>
    <row r="969" spans="2:16" ht="172.8" x14ac:dyDescent="0.3">
      <c r="B969" s="34" t="s">
        <v>4405</v>
      </c>
      <c r="C969" s="38" t="s">
        <v>1100</v>
      </c>
      <c r="D969" s="38" t="s">
        <v>1516</v>
      </c>
      <c r="E969" s="34" t="s">
        <v>332</v>
      </c>
      <c r="F969" s="38" t="s">
        <v>1517</v>
      </c>
      <c r="G969" s="101">
        <v>14910500</v>
      </c>
      <c r="H969" s="47" t="s">
        <v>1518</v>
      </c>
      <c r="I969" s="39">
        <v>45692</v>
      </c>
      <c r="J969" s="39">
        <v>45838</v>
      </c>
      <c r="K969" s="82">
        <v>1</v>
      </c>
      <c r="L969" s="101">
        <v>14910500</v>
      </c>
      <c r="M969" s="112"/>
      <c r="N969" s="112"/>
      <c r="O969" s="103"/>
      <c r="P969" s="145" t="s">
        <v>3899</v>
      </c>
    </row>
    <row r="970" spans="2:16" ht="172.8" x14ac:dyDescent="0.3">
      <c r="B970" s="34" t="s">
        <v>4405</v>
      </c>
      <c r="C970" s="38" t="s">
        <v>1100</v>
      </c>
      <c r="D970" s="38" t="s">
        <v>1519</v>
      </c>
      <c r="E970" s="34" t="s">
        <v>332</v>
      </c>
      <c r="F970" s="38" t="s">
        <v>1520</v>
      </c>
      <c r="G970" s="101">
        <v>14910500</v>
      </c>
      <c r="H970" s="47" t="s">
        <v>1521</v>
      </c>
      <c r="I970" s="39">
        <v>45692</v>
      </c>
      <c r="J970" s="39">
        <v>45838</v>
      </c>
      <c r="K970" s="82">
        <v>1</v>
      </c>
      <c r="L970" s="101">
        <v>14910500</v>
      </c>
      <c r="M970" s="112"/>
      <c r="N970" s="112"/>
      <c r="O970" s="104"/>
      <c r="P970" s="145" t="s">
        <v>4019</v>
      </c>
    </row>
    <row r="971" spans="2:16" ht="86.4" x14ac:dyDescent="0.3">
      <c r="B971" s="34" t="s">
        <v>4405</v>
      </c>
      <c r="C971" s="38" t="s">
        <v>1447</v>
      </c>
      <c r="D971" s="38" t="s">
        <v>1522</v>
      </c>
      <c r="E971" s="34" t="s">
        <v>332</v>
      </c>
      <c r="F971" s="38" t="s">
        <v>1523</v>
      </c>
      <c r="G971" s="101">
        <v>20217000</v>
      </c>
      <c r="H971" s="47" t="s">
        <v>1524</v>
      </c>
      <c r="I971" s="39">
        <v>45692</v>
      </c>
      <c r="J971" s="39">
        <v>45838</v>
      </c>
      <c r="K971" s="82">
        <v>1</v>
      </c>
      <c r="L971" s="101">
        <v>20217000</v>
      </c>
      <c r="M971" s="112"/>
      <c r="N971" s="112"/>
      <c r="O971" s="104"/>
      <c r="P971" s="145" t="s">
        <v>4026</v>
      </c>
    </row>
    <row r="972" spans="2:16" ht="172.8" x14ac:dyDescent="0.3">
      <c r="B972" s="34" t="s">
        <v>4405</v>
      </c>
      <c r="C972" s="38" t="s">
        <v>1100</v>
      </c>
      <c r="D972" s="38" t="s">
        <v>1525</v>
      </c>
      <c r="E972" s="34" t="s">
        <v>332</v>
      </c>
      <c r="F972" s="38" t="s">
        <v>1526</v>
      </c>
      <c r="G972" s="101">
        <v>11328500</v>
      </c>
      <c r="H972" s="47" t="s">
        <v>1527</v>
      </c>
      <c r="I972" s="39">
        <v>45692</v>
      </c>
      <c r="J972" s="39">
        <v>45838</v>
      </c>
      <c r="K972" s="82">
        <v>1</v>
      </c>
      <c r="L972" s="101">
        <v>11328500</v>
      </c>
      <c r="M972" s="112"/>
      <c r="N972" s="112"/>
      <c r="O972" s="104"/>
      <c r="P972" s="145" t="s">
        <v>4026</v>
      </c>
    </row>
    <row r="973" spans="2:16" ht="144" x14ac:dyDescent="0.3">
      <c r="B973" s="34" t="s">
        <v>4405</v>
      </c>
      <c r="C973" s="38" t="s">
        <v>1100</v>
      </c>
      <c r="D973" s="38" t="s">
        <v>1528</v>
      </c>
      <c r="E973" s="34" t="s">
        <v>332</v>
      </c>
      <c r="F973" s="38" t="s">
        <v>1529</v>
      </c>
      <c r="G973" s="101">
        <v>14910500</v>
      </c>
      <c r="H973" s="47" t="s">
        <v>1530</v>
      </c>
      <c r="I973" s="39">
        <v>45692</v>
      </c>
      <c r="J973" s="39">
        <v>45838</v>
      </c>
      <c r="K973" s="82">
        <v>1</v>
      </c>
      <c r="L973" s="101">
        <v>14910500</v>
      </c>
      <c r="M973" s="112"/>
      <c r="N973" s="112"/>
      <c r="O973" s="104"/>
      <c r="P973" s="145" t="s">
        <v>4026</v>
      </c>
    </row>
    <row r="974" spans="2:16" ht="129.6" x14ac:dyDescent="0.3">
      <c r="B974" s="34" t="s">
        <v>4405</v>
      </c>
      <c r="C974" s="38" t="s">
        <v>1100</v>
      </c>
      <c r="D974" s="38" t="s">
        <v>1531</v>
      </c>
      <c r="E974" s="34" t="s">
        <v>332</v>
      </c>
      <c r="F974" s="38" t="s">
        <v>1532</v>
      </c>
      <c r="G974" s="101">
        <v>11328500</v>
      </c>
      <c r="H974" s="47" t="s">
        <v>1533</v>
      </c>
      <c r="I974" s="39">
        <v>45692</v>
      </c>
      <c r="J974" s="39">
        <v>45838</v>
      </c>
      <c r="K974" s="82">
        <v>1</v>
      </c>
      <c r="L974" s="101">
        <v>11328500</v>
      </c>
      <c r="M974" s="112"/>
      <c r="N974" s="112"/>
      <c r="O974" s="104"/>
      <c r="P974" s="145" t="s">
        <v>4030</v>
      </c>
    </row>
    <row r="975" spans="2:16" ht="187.2" x14ac:dyDescent="0.3">
      <c r="B975" s="34" t="s">
        <v>4405</v>
      </c>
      <c r="C975" s="38" t="s">
        <v>1100</v>
      </c>
      <c r="D975" s="38" t="s">
        <v>1534</v>
      </c>
      <c r="E975" s="34" t="s">
        <v>332</v>
      </c>
      <c r="F975" s="38" t="s">
        <v>1535</v>
      </c>
      <c r="G975" s="101">
        <v>14910500</v>
      </c>
      <c r="H975" s="47" t="s">
        <v>1536</v>
      </c>
      <c r="I975" s="39">
        <v>45692</v>
      </c>
      <c r="J975" s="39">
        <v>45838</v>
      </c>
      <c r="K975" s="82">
        <v>1</v>
      </c>
      <c r="L975" s="101">
        <v>14910500</v>
      </c>
      <c r="M975" s="112"/>
      <c r="N975" s="112"/>
      <c r="O975" s="104"/>
      <c r="P975" s="145" t="s">
        <v>4033</v>
      </c>
    </row>
    <row r="976" spans="2:16" ht="158.4" x14ac:dyDescent="0.3">
      <c r="B976" s="34" t="s">
        <v>4405</v>
      </c>
      <c r="C976" s="38" t="s">
        <v>1100</v>
      </c>
      <c r="D976" s="38" t="s">
        <v>1537</v>
      </c>
      <c r="E976" s="34" t="s">
        <v>332</v>
      </c>
      <c r="F976" s="38" t="s">
        <v>1538</v>
      </c>
      <c r="G976" s="101">
        <v>14910500</v>
      </c>
      <c r="H976" s="47" t="s">
        <v>1539</v>
      </c>
      <c r="I976" s="39">
        <v>45692</v>
      </c>
      <c r="J976" s="39">
        <v>45838</v>
      </c>
      <c r="K976" s="82">
        <v>1</v>
      </c>
      <c r="L976" s="101">
        <v>14910500</v>
      </c>
      <c r="M976" s="112"/>
      <c r="N976" s="112"/>
      <c r="O976" s="104"/>
      <c r="P976" s="145" t="s">
        <v>3305</v>
      </c>
    </row>
    <row r="977" spans="2:16" ht="158.4" x14ac:dyDescent="0.3">
      <c r="B977" s="34" t="s">
        <v>4405</v>
      </c>
      <c r="C977" s="38" t="s">
        <v>1100</v>
      </c>
      <c r="D977" s="38" t="s">
        <v>1540</v>
      </c>
      <c r="E977" s="34" t="s">
        <v>332</v>
      </c>
      <c r="F977" s="38" t="s">
        <v>1541</v>
      </c>
      <c r="G977" s="101">
        <v>14910500</v>
      </c>
      <c r="H977" s="47" t="s">
        <v>1542</v>
      </c>
      <c r="I977" s="39">
        <v>45692</v>
      </c>
      <c r="J977" s="39">
        <v>45838</v>
      </c>
      <c r="K977" s="82">
        <v>1</v>
      </c>
      <c r="L977" s="101">
        <v>14910500</v>
      </c>
      <c r="M977" s="112"/>
      <c r="N977" s="112"/>
      <c r="O977" s="103"/>
      <c r="P977" s="145" t="s">
        <v>4037</v>
      </c>
    </row>
    <row r="978" spans="2:16" ht="158.4" x14ac:dyDescent="0.3">
      <c r="B978" s="34" t="s">
        <v>4405</v>
      </c>
      <c r="C978" s="38" t="s">
        <v>1100</v>
      </c>
      <c r="D978" s="38" t="s">
        <v>1576</v>
      </c>
      <c r="E978" s="34" t="s">
        <v>332</v>
      </c>
      <c r="F978" s="38" t="s">
        <v>1577</v>
      </c>
      <c r="G978" s="101">
        <v>17892600</v>
      </c>
      <c r="H978" s="47" t="s">
        <v>1578</v>
      </c>
      <c r="I978" s="39">
        <v>45700</v>
      </c>
      <c r="J978" s="39">
        <v>45869</v>
      </c>
      <c r="K978" s="82">
        <v>0.83330000000000004</v>
      </c>
      <c r="L978" s="101">
        <v>14910500</v>
      </c>
      <c r="M978" s="112">
        <v>2982100</v>
      </c>
      <c r="N978" s="112"/>
      <c r="O978" s="103"/>
      <c r="P978" s="145" t="s">
        <v>4041</v>
      </c>
    </row>
    <row r="979" spans="2:16" ht="115.2" x14ac:dyDescent="0.3">
      <c r="B979" s="34" t="s">
        <v>4405</v>
      </c>
      <c r="C979" s="38" t="s">
        <v>1095</v>
      </c>
      <c r="D979" s="38" t="s">
        <v>1579</v>
      </c>
      <c r="E979" s="34" t="s">
        <v>332</v>
      </c>
      <c r="F979" s="38" t="s">
        <v>1580</v>
      </c>
      <c r="G979" s="101">
        <v>27283200</v>
      </c>
      <c r="H979" s="47" t="s">
        <v>1581</v>
      </c>
      <c r="I979" s="39">
        <v>45700</v>
      </c>
      <c r="J979" s="39">
        <v>45869</v>
      </c>
      <c r="K979" s="82">
        <v>0.66669999999999996</v>
      </c>
      <c r="L979" s="101">
        <v>18188800</v>
      </c>
      <c r="M979" s="112">
        <v>9094400</v>
      </c>
      <c r="N979" s="112"/>
      <c r="O979" s="103"/>
      <c r="P979" s="145" t="s">
        <v>3899</v>
      </c>
    </row>
    <row r="980" spans="2:16" ht="187.2" x14ac:dyDescent="0.3">
      <c r="B980" s="34" t="s">
        <v>4405</v>
      </c>
      <c r="C980" s="38" t="s">
        <v>1095</v>
      </c>
      <c r="D980" s="38" t="s">
        <v>1582</v>
      </c>
      <c r="E980" s="34" t="s">
        <v>332</v>
      </c>
      <c r="F980" s="38" t="s">
        <v>1583</v>
      </c>
      <c r="G980" s="101">
        <v>25065600</v>
      </c>
      <c r="H980" s="47" t="s">
        <v>1584</v>
      </c>
      <c r="I980" s="39">
        <v>45700</v>
      </c>
      <c r="J980" s="39">
        <v>45869</v>
      </c>
      <c r="K980" s="82">
        <v>0.83330000000000004</v>
      </c>
      <c r="L980" s="101">
        <v>20888000</v>
      </c>
      <c r="M980" s="112">
        <v>4177600</v>
      </c>
      <c r="N980" s="112"/>
      <c r="O980" s="103"/>
      <c r="P980" s="145" t="s">
        <v>3305</v>
      </c>
    </row>
    <row r="981" spans="2:16" ht="158.4" x14ac:dyDescent="0.3">
      <c r="B981" s="34" t="s">
        <v>4405</v>
      </c>
      <c r="C981" s="38" t="s">
        <v>1095</v>
      </c>
      <c r="D981" s="38" t="s">
        <v>1585</v>
      </c>
      <c r="E981" s="34" t="s">
        <v>332</v>
      </c>
      <c r="F981" s="38" t="s">
        <v>1586</v>
      </c>
      <c r="G981" s="101">
        <v>27283200</v>
      </c>
      <c r="H981" s="47" t="s">
        <v>1587</v>
      </c>
      <c r="I981" s="39">
        <v>45700</v>
      </c>
      <c r="J981" s="39">
        <v>45869</v>
      </c>
      <c r="K981" s="82">
        <v>0.83330000000000004</v>
      </c>
      <c r="L981" s="101">
        <v>22736000</v>
      </c>
      <c r="M981" s="112">
        <v>4547200</v>
      </c>
      <c r="N981" s="112"/>
      <c r="O981" s="103"/>
      <c r="P981" s="145" t="s">
        <v>4046</v>
      </c>
    </row>
    <row r="982" spans="2:16" ht="230.4" x14ac:dyDescent="0.3">
      <c r="B982" s="34" t="s">
        <v>4405</v>
      </c>
      <c r="C982" s="38" t="s">
        <v>1095</v>
      </c>
      <c r="D982" s="38" t="s">
        <v>1588</v>
      </c>
      <c r="E982" s="34" t="s">
        <v>332</v>
      </c>
      <c r="F982" s="38" t="s">
        <v>1589</v>
      </c>
      <c r="G982" s="101">
        <v>24260400</v>
      </c>
      <c r="H982" s="47" t="s">
        <v>1590</v>
      </c>
      <c r="I982" s="39">
        <v>45700</v>
      </c>
      <c r="J982" s="39">
        <v>45869</v>
      </c>
      <c r="K982" s="82">
        <v>0.83330000000000004</v>
      </c>
      <c r="L982" s="101">
        <v>20217000</v>
      </c>
      <c r="M982" s="112">
        <v>4043400</v>
      </c>
      <c r="N982" s="112"/>
      <c r="O982" s="103"/>
      <c r="P982" s="145" t="s">
        <v>4048</v>
      </c>
    </row>
    <row r="983" spans="2:16" ht="230.4" x14ac:dyDescent="0.3">
      <c r="B983" s="34" t="s">
        <v>4405</v>
      </c>
      <c r="C983" s="38" t="s">
        <v>1457</v>
      </c>
      <c r="D983" s="38" t="s">
        <v>1591</v>
      </c>
      <c r="E983" s="34" t="s">
        <v>332</v>
      </c>
      <c r="F983" s="38" t="s">
        <v>1592</v>
      </c>
      <c r="G983" s="101">
        <v>17892600</v>
      </c>
      <c r="H983" s="47" t="s">
        <v>1593</v>
      </c>
      <c r="I983" s="39">
        <v>45700</v>
      </c>
      <c r="J983" s="39">
        <v>45869</v>
      </c>
      <c r="K983" s="82">
        <v>0.83330000000000004</v>
      </c>
      <c r="L983" s="101">
        <v>14910500</v>
      </c>
      <c r="M983" s="112">
        <v>2982100</v>
      </c>
      <c r="N983" s="112"/>
      <c r="O983" s="103"/>
      <c r="P983" s="145" t="s">
        <v>4030</v>
      </c>
    </row>
    <row r="984" spans="2:16" ht="230.4" x14ac:dyDescent="0.3">
      <c r="B984" s="34" t="s">
        <v>4405</v>
      </c>
      <c r="C984" s="38" t="s">
        <v>1362</v>
      </c>
      <c r="D984" s="38" t="s">
        <v>1594</v>
      </c>
      <c r="E984" s="34" t="s">
        <v>332</v>
      </c>
      <c r="F984" s="38" t="s">
        <v>1595</v>
      </c>
      <c r="G984" s="101">
        <v>17892600</v>
      </c>
      <c r="H984" s="47" t="s">
        <v>1596</v>
      </c>
      <c r="I984" s="39">
        <v>45700</v>
      </c>
      <c r="J984" s="39">
        <v>45869</v>
      </c>
      <c r="K984" s="82">
        <v>0.83330000000000004</v>
      </c>
      <c r="L984" s="101">
        <v>14910500</v>
      </c>
      <c r="M984" s="112">
        <v>2982100</v>
      </c>
      <c r="N984" s="112"/>
      <c r="O984" s="103"/>
      <c r="P984" s="145" t="s">
        <v>3283</v>
      </c>
    </row>
    <row r="985" spans="2:16" ht="216" x14ac:dyDescent="0.3">
      <c r="B985" s="34" t="s">
        <v>4405</v>
      </c>
      <c r="C985" s="38" t="s">
        <v>1095</v>
      </c>
      <c r="D985" s="38" t="s">
        <v>1618</v>
      </c>
      <c r="E985" s="34" t="s">
        <v>332</v>
      </c>
      <c r="F985" s="38" t="s">
        <v>1619</v>
      </c>
      <c r="G985" s="101">
        <v>27283200</v>
      </c>
      <c r="H985" s="47" t="s">
        <v>1620</v>
      </c>
      <c r="I985" s="39">
        <v>45705</v>
      </c>
      <c r="J985" s="39">
        <v>45869</v>
      </c>
      <c r="K985" s="82">
        <v>0.83330000000000004</v>
      </c>
      <c r="L985" s="101">
        <v>22736000</v>
      </c>
      <c r="M985" s="112">
        <v>4547200</v>
      </c>
      <c r="N985" s="112"/>
      <c r="O985" s="103"/>
      <c r="P985" s="145" t="s">
        <v>3305</v>
      </c>
    </row>
    <row r="986" spans="2:16" ht="216" x14ac:dyDescent="0.3">
      <c r="B986" s="34" t="s">
        <v>4405</v>
      </c>
      <c r="C986" s="38" t="s">
        <v>1095</v>
      </c>
      <c r="D986" s="38" t="s">
        <v>1621</v>
      </c>
      <c r="E986" s="34" t="s">
        <v>332</v>
      </c>
      <c r="F986" s="38" t="s">
        <v>1622</v>
      </c>
      <c r="G986" s="101">
        <v>27283200</v>
      </c>
      <c r="H986" s="47" t="s">
        <v>1623</v>
      </c>
      <c r="I986" s="39">
        <v>45705</v>
      </c>
      <c r="J986" s="39">
        <v>45869</v>
      </c>
      <c r="K986" s="82">
        <v>0.83330000000000004</v>
      </c>
      <c r="L986" s="101">
        <v>22736000</v>
      </c>
      <c r="M986" s="112">
        <v>4547200</v>
      </c>
      <c r="N986" s="112"/>
      <c r="O986" s="103"/>
      <c r="P986" s="145" t="s">
        <v>3308</v>
      </c>
    </row>
    <row r="987" spans="2:16" ht="172.8" x14ac:dyDescent="0.3">
      <c r="B987" s="34" t="s">
        <v>4405</v>
      </c>
      <c r="C987" s="38" t="s">
        <v>1095</v>
      </c>
      <c r="D987" s="38" t="s">
        <v>1624</v>
      </c>
      <c r="E987" s="34" t="s">
        <v>332</v>
      </c>
      <c r="F987" s="38" t="s">
        <v>1625</v>
      </c>
      <c r="G987" s="101">
        <v>13641600</v>
      </c>
      <c r="H987" s="47" t="s">
        <v>1626</v>
      </c>
      <c r="I987" s="39">
        <v>45705</v>
      </c>
      <c r="J987" s="39">
        <v>45869</v>
      </c>
      <c r="K987" s="82">
        <v>0.83330000000000004</v>
      </c>
      <c r="L987" s="101">
        <v>22736000</v>
      </c>
      <c r="M987" s="112">
        <v>4547200</v>
      </c>
      <c r="N987" s="34">
        <v>1</v>
      </c>
      <c r="O987" s="104">
        <v>13641600</v>
      </c>
      <c r="P987" s="145" t="s">
        <v>3319</v>
      </c>
    </row>
    <row r="988" spans="2:16" ht="100.8" x14ac:dyDescent="0.3">
      <c r="B988" s="34" t="s">
        <v>4405</v>
      </c>
      <c r="C988" s="38" t="s">
        <v>1095</v>
      </c>
      <c r="D988" s="38" t="s">
        <v>1632</v>
      </c>
      <c r="E988" s="34" t="s">
        <v>332</v>
      </c>
      <c r="F988" s="38" t="s">
        <v>1633</v>
      </c>
      <c r="G988" s="101">
        <v>27283200</v>
      </c>
      <c r="H988" s="47" t="s">
        <v>1634</v>
      </c>
      <c r="I988" s="39">
        <v>45708</v>
      </c>
      <c r="J988" s="39">
        <v>45884</v>
      </c>
      <c r="K988" s="82">
        <v>0.75</v>
      </c>
      <c r="L988" s="101">
        <v>20462400</v>
      </c>
      <c r="M988" s="112">
        <v>6820800</v>
      </c>
      <c r="N988" s="112"/>
      <c r="O988" s="103"/>
      <c r="P988" s="145" t="s">
        <v>3283</v>
      </c>
    </row>
    <row r="989" spans="2:16" ht="86.4" x14ac:dyDescent="0.3">
      <c r="B989" s="34" t="s">
        <v>4405</v>
      </c>
      <c r="C989" s="38" t="s">
        <v>1095</v>
      </c>
      <c r="D989" s="38" t="s">
        <v>1640</v>
      </c>
      <c r="E989" s="34" t="s">
        <v>332</v>
      </c>
      <c r="F989" s="38" t="s">
        <v>1641</v>
      </c>
      <c r="G989" s="101">
        <v>13641600</v>
      </c>
      <c r="H989" s="47" t="s">
        <v>1642</v>
      </c>
      <c r="I989" s="39">
        <v>45708</v>
      </c>
      <c r="J989" s="39">
        <v>45869</v>
      </c>
      <c r="K989" s="82">
        <v>0.83330000000000004</v>
      </c>
      <c r="L989" s="101">
        <v>22736000</v>
      </c>
      <c r="M989" s="112">
        <v>4547200</v>
      </c>
      <c r="N989" s="34">
        <v>1</v>
      </c>
      <c r="O989" s="104">
        <v>13641600</v>
      </c>
      <c r="P989" s="145" t="s">
        <v>3283</v>
      </c>
    </row>
    <row r="990" spans="2:16" ht="57.6" x14ac:dyDescent="0.3">
      <c r="B990" s="34" t="s">
        <v>4405</v>
      </c>
      <c r="C990" s="38" t="s">
        <v>1095</v>
      </c>
      <c r="D990" s="38" t="s">
        <v>1643</v>
      </c>
      <c r="E990" s="34" t="s">
        <v>332</v>
      </c>
      <c r="F990" s="38" t="s">
        <v>1644</v>
      </c>
      <c r="G990" s="101">
        <v>12130200</v>
      </c>
      <c r="H990" s="47" t="s">
        <v>1645</v>
      </c>
      <c r="I990" s="39">
        <v>45708</v>
      </c>
      <c r="J990" s="39">
        <v>45869</v>
      </c>
      <c r="K990" s="82">
        <v>0.83330000000000004</v>
      </c>
      <c r="L990" s="101">
        <v>22736000</v>
      </c>
      <c r="M990" s="112">
        <v>4547200</v>
      </c>
      <c r="N990" s="34">
        <v>1</v>
      </c>
      <c r="O990" s="104">
        <v>13641600</v>
      </c>
      <c r="P990" s="145" t="s">
        <v>3308</v>
      </c>
    </row>
    <row r="991" spans="2:16" ht="115.2" x14ac:dyDescent="0.3">
      <c r="B991" s="34" t="s">
        <v>4405</v>
      </c>
      <c r="C991" s="38" t="s">
        <v>1381</v>
      </c>
      <c r="D991" s="38" t="s">
        <v>1718</v>
      </c>
      <c r="E991" s="34" t="s">
        <v>332</v>
      </c>
      <c r="F991" s="38" t="s">
        <v>1719</v>
      </c>
      <c r="G991" s="101">
        <v>22744800</v>
      </c>
      <c r="H991" s="47" t="s">
        <v>1720</v>
      </c>
      <c r="I991" s="39">
        <v>45719</v>
      </c>
      <c r="J991" s="39">
        <v>45900</v>
      </c>
      <c r="K991" s="82">
        <v>0.66669999999999996</v>
      </c>
      <c r="L991" s="101">
        <v>15163200</v>
      </c>
      <c r="M991" s="112">
        <v>7581600</v>
      </c>
      <c r="N991" s="112"/>
      <c r="O991" s="103"/>
      <c r="P991" s="145" t="s">
        <v>3319</v>
      </c>
    </row>
    <row r="992" spans="2:16" ht="129.6" x14ac:dyDescent="0.3">
      <c r="B992" s="34" t="s">
        <v>4405</v>
      </c>
      <c r="C992" s="38" t="s">
        <v>1104</v>
      </c>
      <c r="D992" s="38" t="s">
        <v>1730</v>
      </c>
      <c r="E992" s="34" t="s">
        <v>332</v>
      </c>
      <c r="F992" s="38" t="s">
        <v>1731</v>
      </c>
      <c r="G992" s="101">
        <v>27283200</v>
      </c>
      <c r="H992" s="47" t="s">
        <v>1732</v>
      </c>
      <c r="I992" s="39">
        <v>45719</v>
      </c>
      <c r="J992" s="39">
        <v>45900</v>
      </c>
      <c r="K992" s="82">
        <v>0.16669999999999999</v>
      </c>
      <c r="L992" s="101">
        <v>4547200</v>
      </c>
      <c r="M992" s="112">
        <v>22736000</v>
      </c>
      <c r="N992" s="112"/>
      <c r="O992" s="103"/>
      <c r="P992" s="145" t="s">
        <v>3308</v>
      </c>
    </row>
    <row r="993" spans="2:16" ht="201.6" x14ac:dyDescent="0.3">
      <c r="B993" s="34" t="s">
        <v>4405</v>
      </c>
      <c r="C993" s="38" t="s">
        <v>1104</v>
      </c>
      <c r="D993" s="38" t="s">
        <v>1733</v>
      </c>
      <c r="E993" s="34" t="s">
        <v>332</v>
      </c>
      <c r="F993" s="38" t="s">
        <v>1734</v>
      </c>
      <c r="G993" s="101">
        <v>27283200</v>
      </c>
      <c r="H993" s="47" t="s">
        <v>1735</v>
      </c>
      <c r="I993" s="39">
        <v>45719</v>
      </c>
      <c r="J993" s="39">
        <v>45900</v>
      </c>
      <c r="K993" s="82">
        <v>0.16669999999999999</v>
      </c>
      <c r="L993" s="101">
        <v>4547200</v>
      </c>
      <c r="M993" s="112">
        <v>22736000</v>
      </c>
      <c r="N993" s="112"/>
      <c r="O993" s="103"/>
      <c r="P993" s="145" t="s">
        <v>4067</v>
      </c>
    </row>
    <row r="994" spans="2:16" ht="201.6" x14ac:dyDescent="0.3">
      <c r="B994" s="34" t="s">
        <v>4405</v>
      </c>
      <c r="C994" s="38" t="s">
        <v>1100</v>
      </c>
      <c r="D994" s="38" t="s">
        <v>1736</v>
      </c>
      <c r="E994" s="34" t="s">
        <v>332</v>
      </c>
      <c r="F994" s="38" t="s">
        <v>1737</v>
      </c>
      <c r="G994" s="101">
        <v>17892600</v>
      </c>
      <c r="H994" s="47" t="s">
        <v>1738</v>
      </c>
      <c r="I994" s="39">
        <v>45719</v>
      </c>
      <c r="J994" s="39">
        <v>45900</v>
      </c>
      <c r="K994" s="82">
        <v>0.66669999999999996</v>
      </c>
      <c r="L994" s="101">
        <v>11928400</v>
      </c>
      <c r="M994" s="112">
        <v>5964200</v>
      </c>
      <c r="N994" s="112"/>
      <c r="O994" s="103"/>
      <c r="P994" s="145" t="s">
        <v>4033</v>
      </c>
    </row>
    <row r="995" spans="2:16" ht="201.6" x14ac:dyDescent="0.3">
      <c r="B995" s="34" t="s">
        <v>4405</v>
      </c>
      <c r="C995" s="38" t="s">
        <v>1381</v>
      </c>
      <c r="D995" s="38" t="s">
        <v>1748</v>
      </c>
      <c r="E995" s="34" t="s">
        <v>332</v>
      </c>
      <c r="F995" s="38" t="s">
        <v>1749</v>
      </c>
      <c r="G995" s="101">
        <v>24260400</v>
      </c>
      <c r="H995" s="47" t="s">
        <v>1750</v>
      </c>
      <c r="I995" s="39">
        <v>45723</v>
      </c>
      <c r="J995" s="39">
        <v>45900</v>
      </c>
      <c r="K995" s="82">
        <v>0.66669999999999996</v>
      </c>
      <c r="L995" s="101">
        <v>16173600</v>
      </c>
      <c r="M995" s="112">
        <v>8086800</v>
      </c>
      <c r="N995" s="112"/>
      <c r="O995" s="103"/>
      <c r="P995" s="145" t="s">
        <v>4070</v>
      </c>
    </row>
    <row r="996" spans="2:16" ht="115.2" x14ac:dyDescent="0.3">
      <c r="B996" s="34" t="s">
        <v>4405</v>
      </c>
      <c r="C996" s="38" t="s">
        <v>1100</v>
      </c>
      <c r="D996" s="38" t="s">
        <v>1759</v>
      </c>
      <c r="E996" s="34" t="s">
        <v>332</v>
      </c>
      <c r="F996" s="38" t="s">
        <v>1760</v>
      </c>
      <c r="G996" s="101">
        <v>8946300</v>
      </c>
      <c r="H996" s="47" t="s">
        <v>1761</v>
      </c>
      <c r="I996" s="39">
        <v>45726</v>
      </c>
      <c r="J996" s="39">
        <v>45930</v>
      </c>
      <c r="K996" s="82">
        <v>0.57140000000000002</v>
      </c>
      <c r="L996" s="101">
        <v>11928400</v>
      </c>
      <c r="M996" s="112">
        <v>8946300</v>
      </c>
      <c r="N996" s="34">
        <v>1</v>
      </c>
      <c r="O996" s="104">
        <v>11928400</v>
      </c>
      <c r="P996" s="145" t="s">
        <v>3362</v>
      </c>
    </row>
    <row r="997" spans="2:16" ht="115.2" x14ac:dyDescent="0.3">
      <c r="B997" s="34" t="s">
        <v>4405</v>
      </c>
      <c r="C997" s="38" t="s">
        <v>1104</v>
      </c>
      <c r="D997" s="38" t="s">
        <v>1773</v>
      </c>
      <c r="E997" s="34" t="s">
        <v>332</v>
      </c>
      <c r="F997" s="38" t="s">
        <v>1774</v>
      </c>
      <c r="G997" s="101">
        <v>13641600</v>
      </c>
      <c r="H997" s="47" t="s">
        <v>1775</v>
      </c>
      <c r="I997" s="39">
        <v>45728</v>
      </c>
      <c r="J997" s="39">
        <v>45808</v>
      </c>
      <c r="K997" s="82">
        <v>0.33329999999999999</v>
      </c>
      <c r="L997" s="101">
        <v>4547200</v>
      </c>
      <c r="M997" s="112">
        <v>9094400</v>
      </c>
      <c r="N997" s="112"/>
      <c r="O997" s="103"/>
      <c r="P997" s="145" t="s">
        <v>4074</v>
      </c>
    </row>
    <row r="998" spans="2:16" ht="115.2" x14ac:dyDescent="0.3">
      <c r="B998" s="34" t="s">
        <v>4405</v>
      </c>
      <c r="C998" s="38" t="s">
        <v>1104</v>
      </c>
      <c r="D998" s="38" t="s">
        <v>1786</v>
      </c>
      <c r="E998" s="34" t="s">
        <v>332</v>
      </c>
      <c r="F998" s="38" t="s">
        <v>1787</v>
      </c>
      <c r="G998" s="101">
        <v>27283200</v>
      </c>
      <c r="H998" s="47" t="s">
        <v>1788</v>
      </c>
      <c r="I998" s="39">
        <v>45730</v>
      </c>
      <c r="J998" s="39">
        <v>45900</v>
      </c>
      <c r="K998" s="82">
        <v>0.66669999999999996</v>
      </c>
      <c r="L998" s="101">
        <v>18188800</v>
      </c>
      <c r="M998" s="112">
        <v>9094400</v>
      </c>
      <c r="N998" s="112"/>
      <c r="O998" s="103"/>
      <c r="P998" s="145" t="s">
        <v>4030</v>
      </c>
    </row>
    <row r="999" spans="2:16" ht="144" x14ac:dyDescent="0.3">
      <c r="B999" s="34" t="s">
        <v>4405</v>
      </c>
      <c r="C999" s="38" t="s">
        <v>1100</v>
      </c>
      <c r="D999" s="38" t="s">
        <v>1794</v>
      </c>
      <c r="E999" s="34" t="s">
        <v>332</v>
      </c>
      <c r="F999" s="38" t="s">
        <v>1795</v>
      </c>
      <c r="G999" s="101">
        <v>8946300</v>
      </c>
      <c r="H999" s="47" t="s">
        <v>1796</v>
      </c>
      <c r="I999" s="39">
        <v>45734</v>
      </c>
      <c r="J999" s="39">
        <v>45930</v>
      </c>
      <c r="K999" s="82">
        <v>0.57140000000000002</v>
      </c>
      <c r="L999" s="101">
        <v>11928400</v>
      </c>
      <c r="M999" s="112">
        <v>8946300</v>
      </c>
      <c r="N999" s="34">
        <v>1</v>
      </c>
      <c r="O999" s="104">
        <v>11928400</v>
      </c>
      <c r="P999" s="145" t="s">
        <v>3234</v>
      </c>
    </row>
    <row r="1000" spans="2:16" ht="201.6" x14ac:dyDescent="0.3">
      <c r="B1000" s="34" t="s">
        <v>4405</v>
      </c>
      <c r="C1000" s="38" t="s">
        <v>1100</v>
      </c>
      <c r="D1000" s="38" t="s">
        <v>1797</v>
      </c>
      <c r="E1000" s="34" t="s">
        <v>332</v>
      </c>
      <c r="F1000" s="38" t="s">
        <v>1798</v>
      </c>
      <c r="G1000" s="101">
        <v>8946300</v>
      </c>
      <c r="H1000" s="47" t="s">
        <v>1799</v>
      </c>
      <c r="I1000" s="39">
        <v>45734</v>
      </c>
      <c r="J1000" s="39">
        <v>45930</v>
      </c>
      <c r="K1000" s="82">
        <v>0.57140000000000002</v>
      </c>
      <c r="L1000" s="101">
        <v>11928400</v>
      </c>
      <c r="M1000" s="112">
        <v>8946300</v>
      </c>
      <c r="N1000" s="34">
        <v>1</v>
      </c>
      <c r="O1000" s="104">
        <v>11928400</v>
      </c>
      <c r="P1000" s="145" t="s">
        <v>4079</v>
      </c>
    </row>
    <row r="1001" spans="2:16" ht="144" x14ac:dyDescent="0.3">
      <c r="B1001" s="34" t="s">
        <v>4405</v>
      </c>
      <c r="C1001" s="38" t="s">
        <v>1381</v>
      </c>
      <c r="D1001" s="38" t="s">
        <v>1800</v>
      </c>
      <c r="E1001" s="34" t="s">
        <v>332</v>
      </c>
      <c r="F1001" s="38" t="s">
        <v>1801</v>
      </c>
      <c r="G1001" s="101">
        <v>10036500</v>
      </c>
      <c r="H1001" s="47" t="s">
        <v>1802</v>
      </c>
      <c r="I1001" s="39">
        <v>45734</v>
      </c>
      <c r="J1001" s="39">
        <v>45823</v>
      </c>
      <c r="K1001" s="82">
        <v>1</v>
      </c>
      <c r="L1001" s="101">
        <v>10036500</v>
      </c>
      <c r="M1001" s="112"/>
      <c r="N1001" s="112"/>
      <c r="O1001" s="103"/>
      <c r="P1001" s="145" t="s">
        <v>4079</v>
      </c>
    </row>
    <row r="1002" spans="2:16" ht="187.2" x14ac:dyDescent="0.3">
      <c r="B1002" s="34" t="s">
        <v>4405</v>
      </c>
      <c r="C1002" s="38" t="s">
        <v>1805</v>
      </c>
      <c r="D1002" s="38" t="s">
        <v>1806</v>
      </c>
      <c r="E1002" s="34" t="s">
        <v>332</v>
      </c>
      <c r="F1002" s="38" t="s">
        <v>1807</v>
      </c>
      <c r="G1002" s="101">
        <v>8946300</v>
      </c>
      <c r="H1002" s="47" t="s">
        <v>1808</v>
      </c>
      <c r="I1002" s="39">
        <v>45741</v>
      </c>
      <c r="J1002" s="39">
        <v>45930</v>
      </c>
      <c r="K1002" s="82">
        <v>0.57140000000000002</v>
      </c>
      <c r="L1002" s="101">
        <v>11928400</v>
      </c>
      <c r="M1002" s="112">
        <v>8946300</v>
      </c>
      <c r="N1002" s="34">
        <v>1</v>
      </c>
      <c r="O1002" s="104">
        <v>11928400</v>
      </c>
      <c r="P1002" s="145" t="s">
        <v>4081</v>
      </c>
    </row>
    <row r="1003" spans="2:16" ht="187.2" x14ac:dyDescent="0.3">
      <c r="B1003" s="34" t="s">
        <v>4405</v>
      </c>
      <c r="C1003" s="38" t="s">
        <v>1815</v>
      </c>
      <c r="D1003" s="38" t="s">
        <v>1816</v>
      </c>
      <c r="E1003" s="34" t="s">
        <v>332</v>
      </c>
      <c r="F1003" s="38" t="s">
        <v>1817</v>
      </c>
      <c r="G1003" s="101">
        <v>13641600</v>
      </c>
      <c r="H1003" s="47" t="s">
        <v>1818</v>
      </c>
      <c r="I1003" s="39">
        <v>45742</v>
      </c>
      <c r="J1003" s="39">
        <v>45823</v>
      </c>
      <c r="K1003" s="82">
        <v>0.83330000000000004</v>
      </c>
      <c r="L1003" s="101">
        <v>11368000</v>
      </c>
      <c r="M1003" s="112">
        <v>2273600</v>
      </c>
      <c r="N1003" s="112"/>
      <c r="O1003" s="103"/>
      <c r="P1003" s="145" t="s">
        <v>3308</v>
      </c>
    </row>
    <row r="1004" spans="2:16" ht="187.2" x14ac:dyDescent="0.3">
      <c r="B1004" s="34" t="s">
        <v>4405</v>
      </c>
      <c r="C1004" s="38" t="s">
        <v>1381</v>
      </c>
      <c r="D1004" s="38" t="s">
        <v>1822</v>
      </c>
      <c r="E1004" s="34" t="s">
        <v>332</v>
      </c>
      <c r="F1004" s="38" t="s">
        <v>1823</v>
      </c>
      <c r="G1004" s="101">
        <v>24260400</v>
      </c>
      <c r="H1004" s="47" t="s">
        <v>1824</v>
      </c>
      <c r="I1004" s="39">
        <v>45750</v>
      </c>
      <c r="J1004" s="39">
        <v>45930</v>
      </c>
      <c r="K1004" s="82">
        <v>0.5</v>
      </c>
      <c r="L1004" s="101">
        <v>12130200</v>
      </c>
      <c r="M1004" s="112">
        <v>12130200</v>
      </c>
      <c r="N1004" s="112"/>
      <c r="O1004" s="103"/>
      <c r="P1004" s="145" t="s">
        <v>3899</v>
      </c>
    </row>
    <row r="1005" spans="2:16" ht="187.2" x14ac:dyDescent="0.3">
      <c r="B1005" s="34" t="s">
        <v>4405</v>
      </c>
      <c r="C1005" s="38" t="s">
        <v>1104</v>
      </c>
      <c r="D1005" s="38" t="s">
        <v>1825</v>
      </c>
      <c r="E1005" s="34" t="s">
        <v>332</v>
      </c>
      <c r="F1005" s="38" t="s">
        <v>1826</v>
      </c>
      <c r="G1005" s="101">
        <v>13641600</v>
      </c>
      <c r="H1005" s="47" t="s">
        <v>1827</v>
      </c>
      <c r="I1005" s="39">
        <v>45750</v>
      </c>
      <c r="J1005" s="39">
        <v>45838</v>
      </c>
      <c r="K1005" s="82">
        <v>0.66669999999999996</v>
      </c>
      <c r="L1005" s="101">
        <v>9094400</v>
      </c>
      <c r="M1005" s="112">
        <v>4547200</v>
      </c>
      <c r="N1005" s="112"/>
      <c r="O1005" s="103"/>
      <c r="P1005" s="145" t="s">
        <v>3308</v>
      </c>
    </row>
    <row r="1006" spans="2:16" ht="187.2" x14ac:dyDescent="0.3">
      <c r="B1006" s="34" t="s">
        <v>4405</v>
      </c>
      <c r="C1006" s="38" t="s">
        <v>1381</v>
      </c>
      <c r="D1006" s="38" t="s">
        <v>1840</v>
      </c>
      <c r="E1006" s="34" t="s">
        <v>332</v>
      </c>
      <c r="F1006" s="38" t="s">
        <v>1841</v>
      </c>
      <c r="G1006" s="101">
        <v>12130200</v>
      </c>
      <c r="H1006" s="47" t="s">
        <v>1842</v>
      </c>
      <c r="I1006" s="39">
        <v>45768</v>
      </c>
      <c r="J1006" s="39">
        <v>45915</v>
      </c>
      <c r="K1006" s="82">
        <v>0.5</v>
      </c>
      <c r="L1006" s="101">
        <v>10108500</v>
      </c>
      <c r="M1006" s="112">
        <v>10108500</v>
      </c>
      <c r="N1006" s="34">
        <v>1</v>
      </c>
      <c r="O1006" s="104">
        <v>8086800</v>
      </c>
      <c r="P1006" s="145" t="s">
        <v>4033</v>
      </c>
    </row>
    <row r="1007" spans="2:16" ht="187.2" x14ac:dyDescent="0.3">
      <c r="B1007" s="34" t="s">
        <v>4405</v>
      </c>
      <c r="C1007" s="38" t="s">
        <v>1100</v>
      </c>
      <c r="D1007" s="38" t="s">
        <v>1855</v>
      </c>
      <c r="E1007" s="34" t="s">
        <v>332</v>
      </c>
      <c r="F1007" s="38" t="s">
        <v>1856</v>
      </c>
      <c r="G1007" s="101">
        <v>8946300</v>
      </c>
      <c r="H1007" s="47" t="s">
        <v>1857</v>
      </c>
      <c r="I1007" s="39">
        <v>45784</v>
      </c>
      <c r="J1007" s="39">
        <v>45869</v>
      </c>
      <c r="K1007" s="82">
        <v>0.66669999999999996</v>
      </c>
      <c r="L1007" s="101">
        <v>5964200</v>
      </c>
      <c r="M1007" s="112">
        <v>2982100</v>
      </c>
      <c r="N1007" s="112"/>
      <c r="O1007" s="103"/>
      <c r="P1007" s="145" t="s">
        <v>4090</v>
      </c>
    </row>
    <row r="1008" spans="2:16" ht="187.2" x14ac:dyDescent="0.3">
      <c r="B1008" s="34" t="s">
        <v>4405</v>
      </c>
      <c r="C1008" s="38" t="s">
        <v>1104</v>
      </c>
      <c r="D1008" s="38" t="s">
        <v>1873</v>
      </c>
      <c r="E1008" s="34" t="s">
        <v>332</v>
      </c>
      <c r="F1008" s="38" t="s">
        <v>1874</v>
      </c>
      <c r="G1008" s="101">
        <v>13641600</v>
      </c>
      <c r="H1008" s="47" t="s">
        <v>1875</v>
      </c>
      <c r="I1008" s="39">
        <v>45813</v>
      </c>
      <c r="J1008" s="39">
        <v>45900</v>
      </c>
      <c r="K1008" s="82">
        <v>0</v>
      </c>
      <c r="L1008" s="101">
        <v>0</v>
      </c>
      <c r="M1008" s="112">
        <v>13641600</v>
      </c>
      <c r="N1008" s="112"/>
      <c r="O1008" s="103"/>
      <c r="P1008" s="145" t="s">
        <v>4093</v>
      </c>
    </row>
    <row r="1009" spans="2:16" ht="187.2" x14ac:dyDescent="0.3">
      <c r="B1009" s="34" t="s">
        <v>4405</v>
      </c>
      <c r="C1009" s="66" t="s">
        <v>3602</v>
      </c>
      <c r="D1009" s="52" t="s">
        <v>3603</v>
      </c>
      <c r="E1009" s="52" t="s">
        <v>3604</v>
      </c>
      <c r="F1009" s="52" t="s">
        <v>3605</v>
      </c>
      <c r="G1009" s="67">
        <v>2201500000</v>
      </c>
      <c r="H1009" s="68" t="s">
        <v>3606</v>
      </c>
      <c r="I1009" s="69">
        <v>45709</v>
      </c>
      <c r="J1009" s="69">
        <v>46022</v>
      </c>
      <c r="K1009" s="70">
        <v>0.81081081081081086</v>
      </c>
      <c r="L1009" s="71">
        <v>1785000000</v>
      </c>
      <c r="M1009" s="67">
        <v>416500000</v>
      </c>
      <c r="N1009" s="114" t="s">
        <v>3419</v>
      </c>
      <c r="O1009" s="72">
        <v>0</v>
      </c>
      <c r="P1009" s="145" t="s">
        <v>2158</v>
      </c>
    </row>
    <row r="1010" spans="2:16" ht="187.2" x14ac:dyDescent="0.3">
      <c r="B1010" s="34" t="s">
        <v>4405</v>
      </c>
      <c r="C1010" s="66" t="s">
        <v>3607</v>
      </c>
      <c r="D1010" s="52" t="s">
        <v>3608</v>
      </c>
      <c r="E1010" s="52" t="s">
        <v>3604</v>
      </c>
      <c r="F1010" s="52" t="s">
        <v>3609</v>
      </c>
      <c r="G1010" s="67">
        <v>17850000</v>
      </c>
      <c r="H1010" s="68" t="s">
        <v>3610</v>
      </c>
      <c r="I1010" s="69">
        <v>45749</v>
      </c>
      <c r="J1010" s="69">
        <v>45751</v>
      </c>
      <c r="K1010" s="70">
        <v>1</v>
      </c>
      <c r="L1010" s="71">
        <v>17850000</v>
      </c>
      <c r="M1010" s="67">
        <v>0</v>
      </c>
      <c r="N1010" s="52" t="s">
        <v>3419</v>
      </c>
      <c r="O1010" s="72">
        <v>0</v>
      </c>
      <c r="P1010" s="145" t="s">
        <v>4101</v>
      </c>
    </row>
    <row r="1011" spans="2:16" ht="187.2" x14ac:dyDescent="0.3">
      <c r="B1011" s="34" t="s">
        <v>4405</v>
      </c>
      <c r="C1011" s="66" t="s">
        <v>3611</v>
      </c>
      <c r="D1011" s="52" t="s">
        <v>3612</v>
      </c>
      <c r="E1011" s="52" t="s">
        <v>3604</v>
      </c>
      <c r="F1011" s="52" t="s">
        <v>3613</v>
      </c>
      <c r="G1011" s="67">
        <v>30000000</v>
      </c>
      <c r="H1011" s="68" t="s">
        <v>3614</v>
      </c>
      <c r="I1011" s="69">
        <v>45751</v>
      </c>
      <c r="J1011" s="69">
        <v>45753</v>
      </c>
      <c r="K1011" s="70">
        <v>1</v>
      </c>
      <c r="L1011" s="71">
        <v>30000000</v>
      </c>
      <c r="M1011" s="67">
        <v>0</v>
      </c>
      <c r="N1011" s="52" t="s">
        <v>3419</v>
      </c>
      <c r="O1011" s="72">
        <v>0</v>
      </c>
      <c r="P1011" s="145" t="s">
        <v>3962</v>
      </c>
    </row>
    <row r="1012" spans="2:16" ht="187.2" x14ac:dyDescent="0.3">
      <c r="B1012" s="34" t="s">
        <v>4405</v>
      </c>
      <c r="C1012" s="66" t="s">
        <v>3615</v>
      </c>
      <c r="D1012" s="52" t="s">
        <v>3616</v>
      </c>
      <c r="E1012" s="52" t="s">
        <v>3604</v>
      </c>
      <c r="F1012" s="52" t="s">
        <v>3617</v>
      </c>
      <c r="G1012" s="67">
        <v>107100000</v>
      </c>
      <c r="H1012" s="68" t="s">
        <v>3618</v>
      </c>
      <c r="I1012" s="69">
        <v>45771</v>
      </c>
      <c r="J1012" s="69">
        <v>45793</v>
      </c>
      <c r="K1012" s="70">
        <v>1</v>
      </c>
      <c r="L1012" s="71">
        <v>107100000</v>
      </c>
      <c r="M1012" s="67">
        <v>0</v>
      </c>
      <c r="N1012" s="52" t="s">
        <v>3419</v>
      </c>
      <c r="O1012" s="72">
        <v>0</v>
      </c>
      <c r="P1012" s="145" t="s">
        <v>3365</v>
      </c>
    </row>
    <row r="1013" spans="2:16" ht="158.4" x14ac:dyDescent="0.3">
      <c r="B1013" s="34" t="s">
        <v>4405</v>
      </c>
      <c r="C1013" s="66" t="s">
        <v>3619</v>
      </c>
      <c r="D1013" s="52" t="s">
        <v>3620</v>
      </c>
      <c r="E1013" s="52" t="s">
        <v>3604</v>
      </c>
      <c r="F1013" s="52" t="s">
        <v>3621</v>
      </c>
      <c r="G1013" s="67">
        <v>500000000</v>
      </c>
      <c r="H1013" s="68" t="s">
        <v>3622</v>
      </c>
      <c r="I1013" s="69">
        <v>45777</v>
      </c>
      <c r="J1013" s="69">
        <v>45781</v>
      </c>
      <c r="K1013" s="70">
        <v>1</v>
      </c>
      <c r="L1013" s="71">
        <v>500000000</v>
      </c>
      <c r="M1013" s="67">
        <v>0</v>
      </c>
      <c r="N1013" s="52" t="s">
        <v>3419</v>
      </c>
      <c r="O1013" s="72">
        <v>0</v>
      </c>
      <c r="P1013" s="145" t="s">
        <v>4067</v>
      </c>
    </row>
    <row r="1014" spans="2:16" ht="158.4" x14ac:dyDescent="0.3">
      <c r="B1014" s="34" t="s">
        <v>4405</v>
      </c>
      <c r="C1014" s="66" t="s">
        <v>3623</v>
      </c>
      <c r="D1014" s="52" t="s">
        <v>3624</v>
      </c>
      <c r="E1014" s="52" t="s">
        <v>3604</v>
      </c>
      <c r="F1014" s="52" t="s">
        <v>3625</v>
      </c>
      <c r="G1014" s="67">
        <v>83538000</v>
      </c>
      <c r="H1014" s="68" t="s">
        <v>3626</v>
      </c>
      <c r="I1014" s="69">
        <v>45784</v>
      </c>
      <c r="J1014" s="69">
        <v>45786</v>
      </c>
      <c r="K1014" s="70">
        <v>1</v>
      </c>
      <c r="L1014" s="71">
        <v>83538000</v>
      </c>
      <c r="M1014" s="67">
        <v>0</v>
      </c>
      <c r="N1014" s="52" t="s">
        <v>3419</v>
      </c>
      <c r="O1014" s="72">
        <v>0</v>
      </c>
      <c r="P1014" s="145" t="s">
        <v>3313</v>
      </c>
    </row>
    <row r="1015" spans="2:16" ht="72" x14ac:dyDescent="0.3">
      <c r="B1015" s="34" t="s">
        <v>4405</v>
      </c>
      <c r="C1015" s="66" t="s">
        <v>3628</v>
      </c>
      <c r="D1015" s="52" t="s">
        <v>3629</v>
      </c>
      <c r="E1015" s="52" t="s">
        <v>3604</v>
      </c>
      <c r="F1015" s="52" t="s">
        <v>3630</v>
      </c>
      <c r="G1015" s="67">
        <v>2821217056</v>
      </c>
      <c r="H1015" s="68" t="s">
        <v>3631</v>
      </c>
      <c r="I1015" s="69">
        <v>45812</v>
      </c>
      <c r="J1015" s="69">
        <v>46022</v>
      </c>
      <c r="K1015" s="70">
        <v>0.36141704440340661</v>
      </c>
      <c r="L1015" s="71">
        <v>1019635930</v>
      </c>
      <c r="M1015" s="67">
        <v>1801581126</v>
      </c>
      <c r="N1015" s="52" t="s">
        <v>3419</v>
      </c>
      <c r="O1015" s="72">
        <v>0</v>
      </c>
      <c r="P1015" s="145" t="s">
        <v>4111</v>
      </c>
    </row>
    <row r="1016" spans="2:16" ht="100.8" x14ac:dyDescent="0.3">
      <c r="B1016" s="34" t="s">
        <v>4405</v>
      </c>
      <c r="C1016" s="66" t="s">
        <v>3632</v>
      </c>
      <c r="D1016" s="52" t="s">
        <v>3633</v>
      </c>
      <c r="E1016" s="52" t="s">
        <v>3604</v>
      </c>
      <c r="F1016" s="52" t="s">
        <v>3634</v>
      </c>
      <c r="G1016" s="67">
        <v>120301000</v>
      </c>
      <c r="H1016" s="68" t="s">
        <v>3635</v>
      </c>
      <c r="I1016" s="69">
        <v>45824</v>
      </c>
      <c r="J1016" s="69">
        <v>45835</v>
      </c>
      <c r="K1016" s="70">
        <v>1</v>
      </c>
      <c r="L1016" s="71">
        <v>120301000</v>
      </c>
      <c r="M1016" s="67">
        <v>0</v>
      </c>
      <c r="N1016" s="52" t="s">
        <v>3419</v>
      </c>
      <c r="O1016" s="72">
        <v>0</v>
      </c>
      <c r="P1016" s="145" t="s">
        <v>4026</v>
      </c>
    </row>
    <row r="1017" spans="2:16" ht="158.4" x14ac:dyDescent="0.3">
      <c r="B1017" s="34" t="s">
        <v>4405</v>
      </c>
      <c r="C1017" s="66" t="s">
        <v>3703</v>
      </c>
      <c r="D1017" s="52" t="s">
        <v>3704</v>
      </c>
      <c r="E1017" s="52" t="s">
        <v>3705</v>
      </c>
      <c r="F1017" s="52" t="s">
        <v>3706</v>
      </c>
      <c r="G1017" s="67">
        <v>34986526154</v>
      </c>
      <c r="H1017" s="68" t="s">
        <v>3707</v>
      </c>
      <c r="I1017" s="69">
        <v>45656</v>
      </c>
      <c r="J1017" s="69">
        <v>46234</v>
      </c>
      <c r="K1017" s="70">
        <v>4.6076742426618224E-2</v>
      </c>
      <c r="L1017" s="71">
        <v>1612065154</v>
      </c>
      <c r="M1017" s="67">
        <v>33374461000</v>
      </c>
      <c r="N1017" s="52" t="s">
        <v>3419</v>
      </c>
      <c r="O1017" s="72">
        <v>0</v>
      </c>
      <c r="P1017" s="145" t="s">
        <v>3899</v>
      </c>
    </row>
    <row r="1018" spans="2:16" ht="158.4" x14ac:dyDescent="0.3">
      <c r="B1018" s="34" t="s">
        <v>4405</v>
      </c>
      <c r="C1018" s="66" t="s">
        <v>3719</v>
      </c>
      <c r="D1018" s="52" t="s">
        <v>3720</v>
      </c>
      <c r="E1018" s="52" t="s">
        <v>3705</v>
      </c>
      <c r="F1018" s="52" t="s">
        <v>3721</v>
      </c>
      <c r="G1018" s="67">
        <v>30487006961</v>
      </c>
      <c r="H1018" s="68" t="s">
        <v>3722</v>
      </c>
      <c r="I1018" s="69">
        <v>45231</v>
      </c>
      <c r="J1018" s="69">
        <v>45869</v>
      </c>
      <c r="K1018" s="70">
        <v>0.95957789743703359</v>
      </c>
      <c r="L1018" s="71">
        <v>35022656407</v>
      </c>
      <c r="M1018" s="67">
        <v>1475325154</v>
      </c>
      <c r="N1018" s="52">
        <v>2</v>
      </c>
      <c r="O1018" s="72">
        <v>6010974600</v>
      </c>
      <c r="P1018" s="145" t="s">
        <v>4117</v>
      </c>
    </row>
    <row r="1019" spans="2:16" ht="115.2" x14ac:dyDescent="0.3">
      <c r="B1019" s="34" t="s">
        <v>4405</v>
      </c>
      <c r="C1019" s="66" t="s">
        <v>3724</v>
      </c>
      <c r="D1019" s="52" t="s">
        <v>3725</v>
      </c>
      <c r="E1019" s="52" t="s">
        <v>3705</v>
      </c>
      <c r="F1019" s="52" t="s">
        <v>3726</v>
      </c>
      <c r="G1019" s="67">
        <v>4756402700</v>
      </c>
      <c r="H1019" s="68" t="s">
        <v>3727</v>
      </c>
      <c r="I1019" s="69">
        <v>45231</v>
      </c>
      <c r="J1019" s="69">
        <v>45900</v>
      </c>
      <c r="K1019" s="70">
        <v>0.67627324456873927</v>
      </c>
      <c r="L1019" s="71">
        <v>3424902395</v>
      </c>
      <c r="M1019" s="67">
        <v>1639474205</v>
      </c>
      <c r="N1019" s="52">
        <v>1</v>
      </c>
      <c r="O1019" s="72">
        <v>307973900</v>
      </c>
      <c r="P1019" s="145" t="s">
        <v>4120</v>
      </c>
    </row>
    <row r="1020" spans="2:16" ht="115.2" x14ac:dyDescent="0.3">
      <c r="B1020" s="34" t="s">
        <v>4405</v>
      </c>
      <c r="C1020" s="66" t="s">
        <v>3728</v>
      </c>
      <c r="D1020" s="52" t="s">
        <v>3729</v>
      </c>
      <c r="E1020" s="52" t="s">
        <v>3604</v>
      </c>
      <c r="F1020" s="52" t="s">
        <v>3730</v>
      </c>
      <c r="G1020" s="67">
        <v>1402851900</v>
      </c>
      <c r="H1020" s="68" t="s">
        <v>3731</v>
      </c>
      <c r="I1020" s="69">
        <v>44867</v>
      </c>
      <c r="J1020" s="69">
        <v>45930</v>
      </c>
      <c r="K1020" s="70">
        <v>0.33339713357408701</v>
      </c>
      <c r="L1020" s="71">
        <v>524762321</v>
      </c>
      <c r="M1020" s="67">
        <v>1049223380</v>
      </c>
      <c r="N1020" s="52">
        <v>1</v>
      </c>
      <c r="O1020" s="72">
        <v>171133801</v>
      </c>
      <c r="P1020" s="145" t="s">
        <v>4101</v>
      </c>
    </row>
    <row r="1021" spans="2:16" ht="201.6" x14ac:dyDescent="0.3">
      <c r="B1021" s="88" t="s">
        <v>4409</v>
      </c>
      <c r="C1021" s="89" t="s">
        <v>330</v>
      </c>
      <c r="D1021" s="88" t="s">
        <v>331</v>
      </c>
      <c r="E1021" s="98" t="s">
        <v>332</v>
      </c>
      <c r="F1021" s="74" t="s">
        <v>333</v>
      </c>
      <c r="G1021" s="99">
        <v>137148000</v>
      </c>
      <c r="H1021" s="91" t="s">
        <v>334</v>
      </c>
      <c r="I1021" s="92" t="s">
        <v>335</v>
      </c>
      <c r="J1021" s="92" t="s">
        <v>336</v>
      </c>
      <c r="K1021" s="93">
        <v>0.5</v>
      </c>
      <c r="L1021" s="3">
        <v>68574000</v>
      </c>
      <c r="M1021" s="99">
        <v>68574000</v>
      </c>
      <c r="N1021" s="74">
        <v>0</v>
      </c>
      <c r="O1021" s="99">
        <v>0</v>
      </c>
      <c r="P1021" s="145" t="s">
        <v>3308</v>
      </c>
    </row>
    <row r="1022" spans="2:16" ht="201.6" x14ac:dyDescent="0.3">
      <c r="B1022" s="88" t="s">
        <v>4409</v>
      </c>
      <c r="C1022" s="89" t="s">
        <v>337</v>
      </c>
      <c r="D1022" s="88" t="s">
        <v>338</v>
      </c>
      <c r="E1022" s="98" t="s">
        <v>332</v>
      </c>
      <c r="F1022" s="74" t="s">
        <v>339</v>
      </c>
      <c r="G1022" s="99">
        <v>96000000</v>
      </c>
      <c r="H1022" s="91" t="s">
        <v>340</v>
      </c>
      <c r="I1022" s="92" t="s">
        <v>335</v>
      </c>
      <c r="J1022" s="92" t="s">
        <v>336</v>
      </c>
      <c r="K1022" s="93">
        <v>0.33</v>
      </c>
      <c r="L1022" s="3">
        <v>24000000</v>
      </c>
      <c r="M1022" s="99">
        <v>72000000</v>
      </c>
      <c r="N1022" s="74">
        <v>0</v>
      </c>
      <c r="O1022" s="99">
        <v>0</v>
      </c>
      <c r="P1022" s="145" t="s">
        <v>4125</v>
      </c>
    </row>
    <row r="1023" spans="2:16" ht="201.6" x14ac:dyDescent="0.3">
      <c r="B1023" s="88" t="s">
        <v>4409</v>
      </c>
      <c r="C1023" s="89" t="s">
        <v>341</v>
      </c>
      <c r="D1023" s="88" t="s">
        <v>342</v>
      </c>
      <c r="E1023" s="98" t="s">
        <v>332</v>
      </c>
      <c r="F1023" s="74" t="s">
        <v>343</v>
      </c>
      <c r="G1023" s="99">
        <v>76800000</v>
      </c>
      <c r="H1023" s="91" t="s">
        <v>344</v>
      </c>
      <c r="I1023" s="92" t="s">
        <v>335</v>
      </c>
      <c r="J1023" s="92" t="s">
        <v>336</v>
      </c>
      <c r="K1023" s="93">
        <v>0.5</v>
      </c>
      <c r="L1023" s="3">
        <v>38400000</v>
      </c>
      <c r="M1023" s="99">
        <v>38400000</v>
      </c>
      <c r="N1023" s="74">
        <v>0</v>
      </c>
      <c r="O1023" s="99">
        <v>0</v>
      </c>
      <c r="P1023" s="145" t="s">
        <v>3242</v>
      </c>
    </row>
    <row r="1024" spans="2:16" ht="201.6" x14ac:dyDescent="0.3">
      <c r="B1024" s="88" t="s">
        <v>4409</v>
      </c>
      <c r="C1024" s="89" t="s">
        <v>345</v>
      </c>
      <c r="D1024" s="88" t="s">
        <v>346</v>
      </c>
      <c r="E1024" s="98" t="s">
        <v>332</v>
      </c>
      <c r="F1024" s="74" t="s">
        <v>347</v>
      </c>
      <c r="G1024" s="99">
        <v>19494000</v>
      </c>
      <c r="H1024" s="91" t="s">
        <v>348</v>
      </c>
      <c r="I1024" s="92" t="s">
        <v>349</v>
      </c>
      <c r="J1024" s="92" t="s">
        <v>350</v>
      </c>
      <c r="K1024" s="93">
        <v>0.36</v>
      </c>
      <c r="L1024" s="3">
        <v>6948000</v>
      </c>
      <c r="M1024" s="99">
        <v>12996000</v>
      </c>
      <c r="N1024" s="74">
        <v>0</v>
      </c>
      <c r="O1024" s="99">
        <v>0</v>
      </c>
      <c r="P1024" s="145" t="s">
        <v>4129</v>
      </c>
    </row>
    <row r="1025" spans="2:16" ht="201.6" x14ac:dyDescent="0.3">
      <c r="B1025" s="88" t="s">
        <v>4409</v>
      </c>
      <c r="C1025" s="89" t="s">
        <v>351</v>
      </c>
      <c r="D1025" s="88" t="s">
        <v>352</v>
      </c>
      <c r="E1025" s="98" t="s">
        <v>332</v>
      </c>
      <c r="F1025" s="74" t="s">
        <v>353</v>
      </c>
      <c r="G1025" s="99">
        <v>37200000</v>
      </c>
      <c r="H1025" s="91" t="s">
        <v>354</v>
      </c>
      <c r="I1025" s="92" t="s">
        <v>349</v>
      </c>
      <c r="J1025" s="92" t="s">
        <v>350</v>
      </c>
      <c r="K1025" s="93">
        <v>0.83</v>
      </c>
      <c r="L1025" s="3">
        <v>31000000</v>
      </c>
      <c r="M1025" s="99">
        <v>6200000</v>
      </c>
      <c r="N1025" s="74">
        <v>0</v>
      </c>
      <c r="O1025" s="99">
        <v>0</v>
      </c>
      <c r="P1025" s="145" t="s">
        <v>3256</v>
      </c>
    </row>
    <row r="1026" spans="2:16" ht="201.6" x14ac:dyDescent="0.3">
      <c r="B1026" s="88" t="s">
        <v>4409</v>
      </c>
      <c r="C1026" s="89" t="s">
        <v>355</v>
      </c>
      <c r="D1026" s="88" t="s">
        <v>356</v>
      </c>
      <c r="E1026" s="98" t="s">
        <v>332</v>
      </c>
      <c r="F1026" s="74" t="s">
        <v>357</v>
      </c>
      <c r="G1026" s="99">
        <v>32565120</v>
      </c>
      <c r="H1026" s="91" t="s">
        <v>358</v>
      </c>
      <c r="I1026" s="92" t="s">
        <v>349</v>
      </c>
      <c r="J1026" s="92" t="s">
        <v>350</v>
      </c>
      <c r="K1026" s="93">
        <v>0.83</v>
      </c>
      <c r="L1026" s="3">
        <v>27137600</v>
      </c>
      <c r="M1026" s="99">
        <v>5427520</v>
      </c>
      <c r="N1026" s="74">
        <v>0</v>
      </c>
      <c r="O1026" s="99">
        <v>0</v>
      </c>
      <c r="P1026" s="145" t="s">
        <v>3242</v>
      </c>
    </row>
    <row r="1027" spans="2:16" ht="201.6" x14ac:dyDescent="0.3">
      <c r="B1027" s="88" t="s">
        <v>4409</v>
      </c>
      <c r="C1027" s="100" t="s">
        <v>359</v>
      </c>
      <c r="D1027" s="88" t="s">
        <v>360</v>
      </c>
      <c r="E1027" s="98" t="s">
        <v>332</v>
      </c>
      <c r="F1027" s="74" t="s">
        <v>361</v>
      </c>
      <c r="G1027" s="99">
        <v>30576000</v>
      </c>
      <c r="H1027" s="91" t="s">
        <v>362</v>
      </c>
      <c r="I1027" s="92" t="s">
        <v>349</v>
      </c>
      <c r="J1027" s="92" t="s">
        <v>350</v>
      </c>
      <c r="K1027" s="93">
        <v>0.83</v>
      </c>
      <c r="L1027" s="3">
        <v>25480000</v>
      </c>
      <c r="M1027" s="99">
        <v>5096000</v>
      </c>
      <c r="N1027" s="74">
        <v>0</v>
      </c>
      <c r="O1027" s="99">
        <v>0</v>
      </c>
      <c r="P1027" s="145" t="s">
        <v>4137</v>
      </c>
    </row>
    <row r="1028" spans="2:16" ht="201.6" x14ac:dyDescent="0.3">
      <c r="B1028" s="88" t="s">
        <v>4409</v>
      </c>
      <c r="C1028" s="100" t="s">
        <v>363</v>
      </c>
      <c r="D1028" s="88" t="s">
        <v>364</v>
      </c>
      <c r="E1028" s="98" t="s">
        <v>332</v>
      </c>
      <c r="F1028" s="74" t="s">
        <v>365</v>
      </c>
      <c r="G1028" s="99">
        <v>32400000</v>
      </c>
      <c r="H1028" s="91" t="s">
        <v>366</v>
      </c>
      <c r="I1028" s="92" t="s">
        <v>349</v>
      </c>
      <c r="J1028" s="92" t="s">
        <v>350</v>
      </c>
      <c r="K1028" s="93">
        <v>0.83</v>
      </c>
      <c r="L1028" s="3">
        <v>27000000</v>
      </c>
      <c r="M1028" s="99">
        <v>540000000</v>
      </c>
      <c r="N1028" s="74">
        <v>0</v>
      </c>
      <c r="O1028" s="99">
        <v>0</v>
      </c>
      <c r="P1028" s="145" t="s">
        <v>3308</v>
      </c>
    </row>
    <row r="1029" spans="2:16" ht="230.4" x14ac:dyDescent="0.3">
      <c r="B1029" s="88" t="s">
        <v>4409</v>
      </c>
      <c r="C1029" s="100" t="s">
        <v>367</v>
      </c>
      <c r="D1029" s="88" t="s">
        <v>368</v>
      </c>
      <c r="E1029" s="98" t="s">
        <v>332</v>
      </c>
      <c r="F1029" s="74" t="s">
        <v>369</v>
      </c>
      <c r="G1029" s="99">
        <v>25065600</v>
      </c>
      <c r="H1029" s="91" t="s">
        <v>370</v>
      </c>
      <c r="I1029" s="92" t="s">
        <v>349</v>
      </c>
      <c r="J1029" s="92" t="s">
        <v>350</v>
      </c>
      <c r="K1029" s="93">
        <v>0.83</v>
      </c>
      <c r="L1029" s="3">
        <v>25065600</v>
      </c>
      <c r="M1029" s="99">
        <v>4177600</v>
      </c>
      <c r="N1029" s="74">
        <v>0</v>
      </c>
      <c r="O1029" s="99">
        <v>0</v>
      </c>
      <c r="P1029" s="145" t="s">
        <v>4111</v>
      </c>
    </row>
    <row r="1030" spans="2:16" ht="129.6" x14ac:dyDescent="0.3">
      <c r="B1030" s="88" t="s">
        <v>4409</v>
      </c>
      <c r="C1030" s="100" t="s">
        <v>371</v>
      </c>
      <c r="D1030" s="88" t="s">
        <v>372</v>
      </c>
      <c r="E1030" s="98" t="s">
        <v>332</v>
      </c>
      <c r="F1030" s="74" t="s">
        <v>373</v>
      </c>
      <c r="G1030" s="99">
        <v>32565120</v>
      </c>
      <c r="H1030" s="91" t="s">
        <v>374</v>
      </c>
      <c r="I1030" s="92" t="s">
        <v>349</v>
      </c>
      <c r="J1030" s="92" t="s">
        <v>350</v>
      </c>
      <c r="K1030" s="93">
        <v>0.83</v>
      </c>
      <c r="L1030" s="3">
        <v>27137600</v>
      </c>
      <c r="M1030" s="99">
        <v>5427520</v>
      </c>
      <c r="N1030" s="74">
        <v>0</v>
      </c>
      <c r="O1030" s="99">
        <v>0</v>
      </c>
      <c r="P1030" s="145" t="s">
        <v>4101</v>
      </c>
    </row>
    <row r="1031" spans="2:16" ht="129.6" x14ac:dyDescent="0.3">
      <c r="B1031" s="88" t="s">
        <v>4409</v>
      </c>
      <c r="C1031" s="100" t="s">
        <v>375</v>
      </c>
      <c r="D1031" s="88" t="s">
        <v>376</v>
      </c>
      <c r="E1031" s="98" t="s">
        <v>332</v>
      </c>
      <c r="F1031" s="74" t="s">
        <v>377</v>
      </c>
      <c r="G1031" s="99">
        <v>22081920</v>
      </c>
      <c r="H1031" s="91" t="s">
        <v>378</v>
      </c>
      <c r="I1031" s="92" t="s">
        <v>379</v>
      </c>
      <c r="J1031" s="92" t="s">
        <v>350</v>
      </c>
      <c r="K1031" s="93">
        <v>0.83</v>
      </c>
      <c r="L1031" s="3">
        <v>22081920</v>
      </c>
      <c r="M1031" s="99">
        <v>3680320</v>
      </c>
      <c r="N1031" s="74">
        <v>0</v>
      </c>
      <c r="O1031" s="99">
        <v>0</v>
      </c>
      <c r="P1031" s="145" t="s">
        <v>4151</v>
      </c>
    </row>
    <row r="1032" spans="2:16" ht="172.8" x14ac:dyDescent="0.3">
      <c r="B1032" s="88" t="s">
        <v>4409</v>
      </c>
      <c r="C1032" s="100" t="s">
        <v>380</v>
      </c>
      <c r="D1032" s="88" t="s">
        <v>381</v>
      </c>
      <c r="E1032" s="98" t="s">
        <v>332</v>
      </c>
      <c r="F1032" s="74" t="s">
        <v>382</v>
      </c>
      <c r="G1032" s="99">
        <v>22081920</v>
      </c>
      <c r="H1032" s="91" t="s">
        <v>383</v>
      </c>
      <c r="I1032" s="92" t="s">
        <v>379</v>
      </c>
      <c r="J1032" s="92" t="s">
        <v>350</v>
      </c>
      <c r="K1032" s="93">
        <v>0.83</v>
      </c>
      <c r="L1032" s="3">
        <v>22081920</v>
      </c>
      <c r="M1032" s="99">
        <v>3680320</v>
      </c>
      <c r="N1032" s="74">
        <v>0</v>
      </c>
      <c r="O1032" s="99">
        <v>0</v>
      </c>
      <c r="P1032" s="145" t="s">
        <v>4156</v>
      </c>
    </row>
    <row r="1033" spans="2:16" ht="172.8" x14ac:dyDescent="0.3">
      <c r="B1033" s="88" t="s">
        <v>4409</v>
      </c>
      <c r="C1033" s="100" t="s">
        <v>384</v>
      </c>
      <c r="D1033" s="88" t="s">
        <v>385</v>
      </c>
      <c r="E1033" s="98" t="s">
        <v>332</v>
      </c>
      <c r="F1033" s="74" t="s">
        <v>386</v>
      </c>
      <c r="G1033" s="99">
        <v>25502400</v>
      </c>
      <c r="H1033" s="91" t="s">
        <v>387</v>
      </c>
      <c r="I1033" s="92" t="s">
        <v>388</v>
      </c>
      <c r="J1033" s="92" t="s">
        <v>350</v>
      </c>
      <c r="K1033" s="93">
        <v>0.83</v>
      </c>
      <c r="L1033" s="3">
        <v>21252000</v>
      </c>
      <c r="M1033" s="99">
        <v>4250400</v>
      </c>
      <c r="N1033" s="74">
        <v>0</v>
      </c>
      <c r="O1033" s="99">
        <v>0</v>
      </c>
      <c r="P1033" s="145" t="s">
        <v>4161</v>
      </c>
    </row>
    <row r="1034" spans="2:16" ht="86.4" x14ac:dyDescent="0.3">
      <c r="B1034" s="88" t="s">
        <v>4409</v>
      </c>
      <c r="C1034" s="100" t="s">
        <v>389</v>
      </c>
      <c r="D1034" s="88" t="s">
        <v>390</v>
      </c>
      <c r="E1034" s="98" t="s">
        <v>332</v>
      </c>
      <c r="F1034" s="74" t="s">
        <v>391</v>
      </c>
      <c r="G1034" s="99">
        <v>32565120</v>
      </c>
      <c r="H1034" s="91" t="s">
        <v>392</v>
      </c>
      <c r="I1034" s="92" t="s">
        <v>388</v>
      </c>
      <c r="J1034" s="92" t="s">
        <v>350</v>
      </c>
      <c r="K1034" s="93">
        <v>0.33</v>
      </c>
      <c r="L1034" s="3">
        <v>10855040</v>
      </c>
      <c r="M1034" s="99">
        <v>21710080</v>
      </c>
      <c r="N1034" s="74">
        <v>0</v>
      </c>
      <c r="O1034" s="99">
        <v>0</v>
      </c>
      <c r="P1034" s="145" t="s">
        <v>1899</v>
      </c>
    </row>
    <row r="1035" spans="2:16" ht="100.8" x14ac:dyDescent="0.3">
      <c r="B1035" s="88" t="s">
        <v>4409</v>
      </c>
      <c r="C1035" s="100" t="s">
        <v>393</v>
      </c>
      <c r="D1035" s="88" t="s">
        <v>394</v>
      </c>
      <c r="E1035" s="98" t="s">
        <v>332</v>
      </c>
      <c r="F1035" s="74" t="s">
        <v>395</v>
      </c>
      <c r="G1035" s="99">
        <v>26880000</v>
      </c>
      <c r="H1035" s="91" t="s">
        <v>396</v>
      </c>
      <c r="I1035" s="92" t="s">
        <v>397</v>
      </c>
      <c r="J1035" s="92" t="s">
        <v>350</v>
      </c>
      <c r="K1035" s="93">
        <v>0.83</v>
      </c>
      <c r="L1035" s="3">
        <v>22400000</v>
      </c>
      <c r="M1035" s="99">
        <v>4480000</v>
      </c>
      <c r="N1035" s="74">
        <v>0</v>
      </c>
      <c r="O1035" s="99">
        <v>0</v>
      </c>
      <c r="P1035" s="145" t="s">
        <v>4168</v>
      </c>
    </row>
    <row r="1036" spans="2:16" ht="187.2" x14ac:dyDescent="0.3">
      <c r="B1036" s="88" t="s">
        <v>4409</v>
      </c>
      <c r="C1036" s="100" t="s">
        <v>398</v>
      </c>
      <c r="D1036" s="88" t="s">
        <v>399</v>
      </c>
      <c r="E1036" s="98" t="s">
        <v>332</v>
      </c>
      <c r="F1036" s="74" t="s">
        <v>400</v>
      </c>
      <c r="G1036" s="99">
        <v>23553600</v>
      </c>
      <c r="H1036" s="91" t="s">
        <v>401</v>
      </c>
      <c r="I1036" s="92" t="s">
        <v>397</v>
      </c>
      <c r="J1036" s="92" t="s">
        <v>350</v>
      </c>
      <c r="K1036" s="93">
        <v>0.83</v>
      </c>
      <c r="L1036" s="3">
        <v>19628000</v>
      </c>
      <c r="M1036" s="99">
        <v>3925600</v>
      </c>
      <c r="N1036" s="74">
        <v>0</v>
      </c>
      <c r="O1036" s="99">
        <v>0</v>
      </c>
      <c r="P1036" s="145" t="s">
        <v>4168</v>
      </c>
    </row>
    <row r="1037" spans="2:16" ht="72" x14ac:dyDescent="0.3">
      <c r="B1037" s="88" t="s">
        <v>4409</v>
      </c>
      <c r="C1037" s="100" t="s">
        <v>402</v>
      </c>
      <c r="D1037" s="88" t="s">
        <v>403</v>
      </c>
      <c r="E1037" s="98" t="s">
        <v>332</v>
      </c>
      <c r="F1037" s="74" t="s">
        <v>404</v>
      </c>
      <c r="G1037" s="99">
        <v>26880000</v>
      </c>
      <c r="H1037" s="91" t="s">
        <v>405</v>
      </c>
      <c r="I1037" s="92" t="s">
        <v>397</v>
      </c>
      <c r="J1037" s="92" t="s">
        <v>350</v>
      </c>
      <c r="K1037" s="93">
        <v>0.83</v>
      </c>
      <c r="L1037" s="3">
        <v>22400000</v>
      </c>
      <c r="M1037" s="99">
        <v>4480000</v>
      </c>
      <c r="N1037" s="74">
        <v>0</v>
      </c>
      <c r="O1037" s="99">
        <v>0</v>
      </c>
      <c r="P1037" s="145" t="s">
        <v>4168</v>
      </c>
    </row>
    <row r="1038" spans="2:16" ht="172.8" x14ac:dyDescent="0.3">
      <c r="B1038" s="88" t="s">
        <v>4409</v>
      </c>
      <c r="C1038" s="100" t="s">
        <v>406</v>
      </c>
      <c r="D1038" s="88" t="s">
        <v>407</v>
      </c>
      <c r="E1038" s="98" t="s">
        <v>332</v>
      </c>
      <c r="F1038" s="74" t="s">
        <v>408</v>
      </c>
      <c r="G1038" s="99">
        <v>26880000</v>
      </c>
      <c r="H1038" s="91" t="s">
        <v>409</v>
      </c>
      <c r="I1038" s="92" t="s">
        <v>397</v>
      </c>
      <c r="J1038" s="92" t="s">
        <v>350</v>
      </c>
      <c r="K1038" s="93">
        <v>0.83</v>
      </c>
      <c r="L1038" s="3">
        <v>22400000</v>
      </c>
      <c r="M1038" s="99">
        <v>4480000</v>
      </c>
      <c r="N1038" s="74">
        <v>0</v>
      </c>
      <c r="O1038" s="99">
        <v>0</v>
      </c>
      <c r="P1038" s="145" t="s">
        <v>4180</v>
      </c>
    </row>
    <row r="1039" spans="2:16" ht="172.8" x14ac:dyDescent="0.3">
      <c r="B1039" s="88" t="s">
        <v>4409</v>
      </c>
      <c r="C1039" s="89" t="s">
        <v>393</v>
      </c>
      <c r="D1039" s="74" t="s">
        <v>410</v>
      </c>
      <c r="E1039" s="98" t="s">
        <v>332</v>
      </c>
      <c r="F1039" s="74" t="s">
        <v>411</v>
      </c>
      <c r="G1039" s="99">
        <v>25502400</v>
      </c>
      <c r="H1039" s="91" t="s">
        <v>412</v>
      </c>
      <c r="I1039" s="92" t="s">
        <v>397</v>
      </c>
      <c r="J1039" s="92" t="s">
        <v>350</v>
      </c>
      <c r="K1039" s="93">
        <v>0.83</v>
      </c>
      <c r="L1039" s="3">
        <v>21252000</v>
      </c>
      <c r="M1039" s="99">
        <v>4250400</v>
      </c>
      <c r="N1039" s="74">
        <v>0</v>
      </c>
      <c r="O1039" s="99">
        <v>0</v>
      </c>
      <c r="P1039" s="145" t="s">
        <v>4185</v>
      </c>
    </row>
    <row r="1040" spans="2:16" ht="100.8" x14ac:dyDescent="0.3">
      <c r="B1040" s="88" t="s">
        <v>4409</v>
      </c>
      <c r="C1040" s="89" t="s">
        <v>413</v>
      </c>
      <c r="D1040" s="74" t="s">
        <v>414</v>
      </c>
      <c r="E1040" s="98" t="s">
        <v>332</v>
      </c>
      <c r="F1040" s="74" t="s">
        <v>415</v>
      </c>
      <c r="G1040" s="99">
        <v>23553600</v>
      </c>
      <c r="H1040" s="91" t="s">
        <v>416</v>
      </c>
      <c r="I1040" s="92" t="s">
        <v>397</v>
      </c>
      <c r="J1040" s="92" t="s">
        <v>350</v>
      </c>
      <c r="K1040" s="93">
        <v>0.83</v>
      </c>
      <c r="L1040" s="3">
        <v>19628000</v>
      </c>
      <c r="M1040" s="99">
        <v>3925600</v>
      </c>
      <c r="N1040" s="74">
        <v>0</v>
      </c>
      <c r="O1040" s="99">
        <v>0</v>
      </c>
      <c r="P1040" s="145" t="s">
        <v>4191</v>
      </c>
    </row>
    <row r="1041" spans="2:16" ht="86.4" x14ac:dyDescent="0.3">
      <c r="B1041" s="88" t="s">
        <v>4409</v>
      </c>
      <c r="C1041" s="89" t="s">
        <v>417</v>
      </c>
      <c r="D1041" s="74" t="s">
        <v>418</v>
      </c>
      <c r="E1041" s="98" t="s">
        <v>332</v>
      </c>
      <c r="F1041" s="74" t="s">
        <v>419</v>
      </c>
      <c r="G1041" s="99">
        <v>26880000</v>
      </c>
      <c r="H1041" s="91" t="s">
        <v>420</v>
      </c>
      <c r="I1041" s="92" t="s">
        <v>397</v>
      </c>
      <c r="J1041" s="92" t="s">
        <v>350</v>
      </c>
      <c r="K1041" s="93">
        <v>0.83</v>
      </c>
      <c r="L1041" s="3">
        <v>13440000</v>
      </c>
      <c r="M1041" s="99">
        <v>4480000</v>
      </c>
      <c r="N1041" s="74">
        <v>0</v>
      </c>
      <c r="O1041" s="99">
        <v>0</v>
      </c>
      <c r="P1041" s="145" t="s">
        <v>4196</v>
      </c>
    </row>
    <row r="1042" spans="2:16" ht="100.8" x14ac:dyDescent="0.3">
      <c r="B1042" s="88" t="s">
        <v>4409</v>
      </c>
      <c r="C1042" s="89" t="s">
        <v>421</v>
      </c>
      <c r="D1042" s="74" t="s">
        <v>422</v>
      </c>
      <c r="E1042" s="98" t="s">
        <v>332</v>
      </c>
      <c r="F1042" s="74" t="s">
        <v>423</v>
      </c>
      <c r="G1042" s="99">
        <v>26880000</v>
      </c>
      <c r="H1042" s="91" t="s">
        <v>424</v>
      </c>
      <c r="I1042" s="92" t="s">
        <v>397</v>
      </c>
      <c r="J1042" s="92" t="s">
        <v>350</v>
      </c>
      <c r="K1042" s="93">
        <v>0.5</v>
      </c>
      <c r="L1042" s="3">
        <v>13440000</v>
      </c>
      <c r="M1042" s="99">
        <v>11200000</v>
      </c>
      <c r="N1042" s="74">
        <v>0</v>
      </c>
      <c r="O1042" s="99">
        <v>0</v>
      </c>
      <c r="P1042" s="145" t="s">
        <v>3522</v>
      </c>
    </row>
    <row r="1043" spans="2:16" ht="57.6" x14ac:dyDescent="0.3">
      <c r="B1043" s="88" t="s">
        <v>4409</v>
      </c>
      <c r="C1043" s="89" t="s">
        <v>425</v>
      </c>
      <c r="D1043" s="74" t="s">
        <v>426</v>
      </c>
      <c r="E1043" s="98" t="s">
        <v>332</v>
      </c>
      <c r="F1043" s="74" t="s">
        <v>427</v>
      </c>
      <c r="G1043" s="99">
        <v>24000000</v>
      </c>
      <c r="H1043" s="91" t="s">
        <v>428</v>
      </c>
      <c r="I1043" s="92" t="s">
        <v>429</v>
      </c>
      <c r="J1043" s="92" t="s">
        <v>430</v>
      </c>
      <c r="K1043" s="93">
        <v>0.67</v>
      </c>
      <c r="L1043" s="3">
        <v>16000000</v>
      </c>
      <c r="M1043" s="99">
        <v>8000000</v>
      </c>
      <c r="N1043" s="74">
        <v>0</v>
      </c>
      <c r="O1043" s="99">
        <v>0</v>
      </c>
      <c r="P1043" s="145" t="s">
        <v>4168</v>
      </c>
    </row>
    <row r="1044" spans="2:16" ht="86.4" x14ac:dyDescent="0.3">
      <c r="B1044" s="88" t="s">
        <v>4409</v>
      </c>
      <c r="C1044" s="89" t="s">
        <v>431</v>
      </c>
      <c r="D1044" s="74" t="s">
        <v>432</v>
      </c>
      <c r="E1044" s="98" t="s">
        <v>332</v>
      </c>
      <c r="F1044" s="74" t="s">
        <v>433</v>
      </c>
      <c r="G1044" s="99">
        <v>25502400</v>
      </c>
      <c r="H1044" s="91" t="s">
        <v>434</v>
      </c>
      <c r="I1044" s="92" t="s">
        <v>429</v>
      </c>
      <c r="J1044" s="92" t="s">
        <v>435</v>
      </c>
      <c r="K1044" s="93">
        <v>0.5</v>
      </c>
      <c r="L1044" s="3">
        <v>12751200</v>
      </c>
      <c r="M1044" s="99">
        <v>12751200</v>
      </c>
      <c r="N1044" s="74">
        <v>0</v>
      </c>
      <c r="O1044" s="99">
        <v>0</v>
      </c>
      <c r="P1044" s="145" t="s">
        <v>4180</v>
      </c>
    </row>
    <row r="1045" spans="2:16" ht="100.8" x14ac:dyDescent="0.3">
      <c r="B1045" s="88" t="s">
        <v>4409</v>
      </c>
      <c r="C1045" s="89" t="s">
        <v>431</v>
      </c>
      <c r="D1045" s="74" t="s">
        <v>436</v>
      </c>
      <c r="E1045" s="98" t="s">
        <v>332</v>
      </c>
      <c r="F1045" s="74" t="s">
        <v>437</v>
      </c>
      <c r="G1045" s="99">
        <v>12751200</v>
      </c>
      <c r="H1045" s="91" t="s">
        <v>438</v>
      </c>
      <c r="I1045" s="92" t="s">
        <v>429</v>
      </c>
      <c r="J1045" s="92" t="s">
        <v>430</v>
      </c>
      <c r="K1045" s="93">
        <v>1</v>
      </c>
      <c r="L1045" s="3">
        <v>12751200</v>
      </c>
      <c r="M1045" s="99">
        <v>0</v>
      </c>
      <c r="N1045" s="74">
        <v>0</v>
      </c>
      <c r="O1045" s="99">
        <v>0</v>
      </c>
      <c r="P1045" s="145" t="s">
        <v>4212</v>
      </c>
    </row>
    <row r="1046" spans="2:16" ht="172.8" x14ac:dyDescent="0.3">
      <c r="B1046" s="88" t="s">
        <v>4409</v>
      </c>
      <c r="C1046" s="89" t="s">
        <v>439</v>
      </c>
      <c r="D1046" s="74" t="s">
        <v>440</v>
      </c>
      <c r="E1046" s="98" t="s">
        <v>332</v>
      </c>
      <c r="F1046" s="74" t="s">
        <v>441</v>
      </c>
      <c r="G1046" s="99">
        <v>34287000</v>
      </c>
      <c r="H1046" s="91" t="s">
        <v>442</v>
      </c>
      <c r="I1046" s="92" t="s">
        <v>443</v>
      </c>
      <c r="J1046" s="92" t="s">
        <v>430</v>
      </c>
      <c r="K1046" s="93">
        <v>1</v>
      </c>
      <c r="L1046" s="3">
        <v>34287000</v>
      </c>
      <c r="M1046" s="99">
        <v>0</v>
      </c>
      <c r="N1046" s="74">
        <v>0</v>
      </c>
      <c r="O1046" s="99">
        <v>0</v>
      </c>
      <c r="P1046" s="145" t="s">
        <v>4217</v>
      </c>
    </row>
    <row r="1047" spans="2:16" ht="86.4" x14ac:dyDescent="0.3">
      <c r="B1047" s="88" t="s">
        <v>4409</v>
      </c>
      <c r="C1047" s="89" t="s">
        <v>444</v>
      </c>
      <c r="D1047" s="74" t="s">
        <v>445</v>
      </c>
      <c r="E1047" s="98" t="s">
        <v>332</v>
      </c>
      <c r="F1047" s="74" t="s">
        <v>446</v>
      </c>
      <c r="G1047" s="99">
        <v>16282560</v>
      </c>
      <c r="H1047" s="91" t="s">
        <v>447</v>
      </c>
      <c r="I1047" s="92" t="s">
        <v>448</v>
      </c>
      <c r="J1047" s="92" t="s">
        <v>449</v>
      </c>
      <c r="K1047" s="93">
        <v>0.5</v>
      </c>
      <c r="L1047" s="3">
        <v>8141280</v>
      </c>
      <c r="M1047" s="99">
        <v>8141280</v>
      </c>
      <c r="N1047" s="74">
        <v>0</v>
      </c>
      <c r="O1047" s="99">
        <v>0</v>
      </c>
      <c r="P1047" s="145" t="s">
        <v>1932</v>
      </c>
    </row>
    <row r="1048" spans="2:16" ht="158.4" x14ac:dyDescent="0.3">
      <c r="B1048" s="34" t="s">
        <v>4404</v>
      </c>
      <c r="C1048" s="38" t="s">
        <v>450</v>
      </c>
      <c r="D1048" s="34" t="s">
        <v>451</v>
      </c>
      <c r="E1048" s="34" t="s">
        <v>332</v>
      </c>
      <c r="F1048" s="34" t="s">
        <v>452</v>
      </c>
      <c r="G1048" s="80">
        <v>33000000</v>
      </c>
      <c r="H1048" s="81" t="s">
        <v>453</v>
      </c>
      <c r="I1048" s="39">
        <v>45706</v>
      </c>
      <c r="J1048" s="39">
        <v>45869</v>
      </c>
      <c r="K1048" s="82">
        <v>0.83</v>
      </c>
      <c r="L1048" s="3">
        <f>G1048/6*5</f>
        <v>27500000</v>
      </c>
      <c r="M1048" s="35">
        <f>G1048-L1048</f>
        <v>5500000</v>
      </c>
      <c r="N1048" s="34" t="s">
        <v>454</v>
      </c>
      <c r="O1048" s="83">
        <v>0</v>
      </c>
      <c r="P1048" s="145" t="s">
        <v>2178</v>
      </c>
    </row>
    <row r="1049" spans="2:16" ht="216" x14ac:dyDescent="0.3">
      <c r="B1049" s="34" t="s">
        <v>4404</v>
      </c>
      <c r="C1049" s="32" t="s">
        <v>456</v>
      </c>
      <c r="D1049" s="34" t="s">
        <v>457</v>
      </c>
      <c r="E1049" s="34" t="s">
        <v>332</v>
      </c>
      <c r="F1049" s="34" t="s">
        <v>458</v>
      </c>
      <c r="G1049" s="80">
        <v>30011520</v>
      </c>
      <c r="H1049" s="81" t="s">
        <v>459</v>
      </c>
      <c r="I1049" s="39">
        <v>45698</v>
      </c>
      <c r="J1049" s="39">
        <v>45869</v>
      </c>
      <c r="K1049" s="82">
        <v>0.83</v>
      </c>
      <c r="L1049" s="3">
        <f>G1049/6*5</f>
        <v>25009600</v>
      </c>
      <c r="M1049" s="35">
        <f>G1049-L1049</f>
        <v>5001920</v>
      </c>
      <c r="N1049" s="34" t="s">
        <v>454</v>
      </c>
      <c r="O1049" s="83">
        <v>0</v>
      </c>
      <c r="P1049" s="145" t="s">
        <v>4224</v>
      </c>
    </row>
    <row r="1050" spans="2:16" ht="201.6" x14ac:dyDescent="0.3">
      <c r="B1050" s="34" t="s">
        <v>4404</v>
      </c>
      <c r="C1050" s="32" t="s">
        <v>461</v>
      </c>
      <c r="D1050" s="34" t="s">
        <v>462</v>
      </c>
      <c r="E1050" s="34" t="s">
        <v>332</v>
      </c>
      <c r="F1050" s="34" t="s">
        <v>463</v>
      </c>
      <c r="G1050" s="80">
        <v>19488000</v>
      </c>
      <c r="H1050" s="81" t="s">
        <v>464</v>
      </c>
      <c r="I1050" s="39">
        <v>45706</v>
      </c>
      <c r="J1050" s="39">
        <v>45747</v>
      </c>
      <c r="K1050" s="82">
        <v>0.33</v>
      </c>
      <c r="L1050" s="3">
        <f>G1050/6*2</f>
        <v>6496000</v>
      </c>
      <c r="M1050" s="35">
        <f>G1050-L1050</f>
        <v>12992000</v>
      </c>
      <c r="N1050" s="34" t="s">
        <v>454</v>
      </c>
      <c r="O1050" s="83">
        <v>0</v>
      </c>
      <c r="P1050" s="145" t="s">
        <v>889</v>
      </c>
    </row>
    <row r="1051" spans="2:16" ht="86.4" x14ac:dyDescent="0.3">
      <c r="B1051" s="34" t="s">
        <v>4404</v>
      </c>
      <c r="C1051" s="38" t="s">
        <v>465</v>
      </c>
      <c r="D1051" s="34" t="s">
        <v>466</v>
      </c>
      <c r="E1051" s="34" t="s">
        <v>332</v>
      </c>
      <c r="F1051" s="34" t="s">
        <v>467</v>
      </c>
      <c r="G1051" s="80">
        <v>30000000</v>
      </c>
      <c r="H1051" s="81" t="s">
        <v>468</v>
      </c>
      <c r="I1051" s="39">
        <v>45706</v>
      </c>
      <c r="J1051" s="39">
        <v>45808</v>
      </c>
      <c r="K1051" s="82">
        <v>0.67</v>
      </c>
      <c r="L1051" s="3">
        <f>G1051/6*4</f>
        <v>20000000</v>
      </c>
      <c r="M1051" s="35">
        <f>G1051-L1051</f>
        <v>10000000</v>
      </c>
      <c r="N1051" s="34" t="s">
        <v>454</v>
      </c>
      <c r="O1051" s="83">
        <v>0</v>
      </c>
      <c r="P1051" s="145" t="s">
        <v>4233</v>
      </c>
    </row>
    <row r="1052" spans="2:16" ht="100.8" x14ac:dyDescent="0.3">
      <c r="B1052" s="34" t="s">
        <v>4404</v>
      </c>
      <c r="C1052" s="38" t="s">
        <v>469</v>
      </c>
      <c r="D1052" s="34" t="s">
        <v>470</v>
      </c>
      <c r="E1052" s="34" t="s">
        <v>332</v>
      </c>
      <c r="F1052" s="34" t="s">
        <v>471</v>
      </c>
      <c r="G1052" s="80">
        <v>33000000</v>
      </c>
      <c r="H1052" s="81" t="s">
        <v>472</v>
      </c>
      <c r="I1052" s="39">
        <v>45706</v>
      </c>
      <c r="J1052" s="39">
        <v>45869</v>
      </c>
      <c r="K1052" s="82">
        <v>0.83</v>
      </c>
      <c r="L1052" s="3">
        <f>G1052/6*5</f>
        <v>27500000</v>
      </c>
      <c r="M1052" s="35">
        <f>G1052-L1052</f>
        <v>5500000</v>
      </c>
      <c r="N1052" s="34" t="s">
        <v>454</v>
      </c>
      <c r="O1052" s="83">
        <v>0</v>
      </c>
      <c r="P1052" s="145" t="s">
        <v>4233</v>
      </c>
    </row>
    <row r="1053" spans="2:16" ht="129.6" x14ac:dyDescent="0.3">
      <c r="B1053" s="34" t="s">
        <v>4404</v>
      </c>
      <c r="C1053" s="32" t="s">
        <v>473</v>
      </c>
      <c r="D1053" s="34" t="s">
        <v>474</v>
      </c>
      <c r="E1053" s="34" t="s">
        <v>332</v>
      </c>
      <c r="F1053" s="34" t="s">
        <v>475</v>
      </c>
      <c r="G1053" s="80">
        <v>30011520</v>
      </c>
      <c r="H1053" s="81" t="s">
        <v>476</v>
      </c>
      <c r="I1053" s="39">
        <v>45700</v>
      </c>
      <c r="J1053" s="39">
        <v>45869</v>
      </c>
      <c r="K1053" s="82">
        <v>0.83</v>
      </c>
      <c r="L1053" s="3">
        <f>G1053/6*5</f>
        <v>25009600</v>
      </c>
      <c r="M1053" s="35">
        <f>G1053-L1053</f>
        <v>5001920</v>
      </c>
      <c r="N1053" s="34" t="s">
        <v>454</v>
      </c>
      <c r="O1053" s="83">
        <v>0</v>
      </c>
      <c r="P1053" s="145" t="s">
        <v>4233</v>
      </c>
    </row>
    <row r="1054" spans="2:16" ht="172.8" x14ac:dyDescent="0.3">
      <c r="B1054" s="34" t="s">
        <v>4404</v>
      </c>
      <c r="C1054" s="38" t="s">
        <v>477</v>
      </c>
      <c r="D1054" s="34" t="s">
        <v>478</v>
      </c>
      <c r="E1054" s="34" t="s">
        <v>332</v>
      </c>
      <c r="F1054" s="34" t="s">
        <v>479</v>
      </c>
      <c r="G1054" s="80">
        <v>23553600</v>
      </c>
      <c r="H1054" s="81" t="s">
        <v>480</v>
      </c>
      <c r="I1054" s="39">
        <v>45706</v>
      </c>
      <c r="J1054" s="39">
        <v>45823</v>
      </c>
      <c r="K1054" s="82">
        <v>0.75</v>
      </c>
      <c r="L1054" s="3">
        <f>G1054/6*4.5</f>
        <v>17665200</v>
      </c>
      <c r="M1054" s="35">
        <f>G1054-L1054</f>
        <v>5888400</v>
      </c>
      <c r="N1054" s="34" t="s">
        <v>454</v>
      </c>
      <c r="O1054" s="83">
        <v>0</v>
      </c>
      <c r="P1054" s="145" t="s">
        <v>4241</v>
      </c>
    </row>
    <row r="1055" spans="2:16" ht="115.2" x14ac:dyDescent="0.3">
      <c r="B1055" s="34" t="s">
        <v>4404</v>
      </c>
      <c r="C1055" s="38" t="s">
        <v>482</v>
      </c>
      <c r="D1055" s="34" t="s">
        <v>483</v>
      </c>
      <c r="E1055" s="34" t="s">
        <v>332</v>
      </c>
      <c r="F1055" s="34" t="s">
        <v>484</v>
      </c>
      <c r="G1055" s="80">
        <v>23553600</v>
      </c>
      <c r="H1055" s="81" t="s">
        <v>485</v>
      </c>
      <c r="I1055" s="39">
        <v>45699</v>
      </c>
      <c r="J1055" s="39">
        <v>45869</v>
      </c>
      <c r="K1055" s="82">
        <v>0.83</v>
      </c>
      <c r="L1055" s="3">
        <f>G1055/6*5</f>
        <v>19628000</v>
      </c>
      <c r="M1055" s="35">
        <f>G1055-L1055</f>
        <v>3925600</v>
      </c>
      <c r="N1055" s="34" t="s">
        <v>454</v>
      </c>
      <c r="O1055" s="83">
        <v>0</v>
      </c>
      <c r="P1055" s="145" t="s">
        <v>4246</v>
      </c>
    </row>
    <row r="1056" spans="2:16" ht="158.4" x14ac:dyDescent="0.3">
      <c r="B1056" s="34" t="s">
        <v>4404</v>
      </c>
      <c r="C1056" s="38" t="s">
        <v>486</v>
      </c>
      <c r="D1056" s="34" t="s">
        <v>487</v>
      </c>
      <c r="E1056" s="34" t="s">
        <v>332</v>
      </c>
      <c r="F1056" s="34" t="s">
        <v>488</v>
      </c>
      <c r="G1056" s="80">
        <v>30011520</v>
      </c>
      <c r="H1056" s="81" t="s">
        <v>489</v>
      </c>
      <c r="I1056" s="39">
        <v>45706</v>
      </c>
      <c r="J1056" s="39">
        <v>45869</v>
      </c>
      <c r="K1056" s="82">
        <v>0.83</v>
      </c>
      <c r="L1056" s="3">
        <f>G1056/6*5</f>
        <v>25009600</v>
      </c>
      <c r="M1056" s="35">
        <f>G1056-L1056</f>
        <v>5001920</v>
      </c>
      <c r="N1056" s="34" t="s">
        <v>454</v>
      </c>
      <c r="O1056" s="83">
        <v>0</v>
      </c>
      <c r="P1056" s="145" t="s">
        <v>4250</v>
      </c>
    </row>
    <row r="1057" spans="2:16" ht="158.4" x14ac:dyDescent="0.3">
      <c r="B1057" s="34" t="s">
        <v>4404</v>
      </c>
      <c r="C1057" s="38" t="s">
        <v>490</v>
      </c>
      <c r="D1057" s="34" t="s">
        <v>491</v>
      </c>
      <c r="E1057" s="34" t="s">
        <v>332</v>
      </c>
      <c r="F1057" s="34" t="s">
        <v>492</v>
      </c>
      <c r="G1057" s="80">
        <v>52320000</v>
      </c>
      <c r="H1057" s="81" t="s">
        <v>493</v>
      </c>
      <c r="I1057" s="39">
        <v>45693</v>
      </c>
      <c r="J1057" s="39">
        <v>45869</v>
      </c>
      <c r="K1057" s="82">
        <v>0.83</v>
      </c>
      <c r="L1057" s="3">
        <f>G1057/6*5</f>
        <v>43600000</v>
      </c>
      <c r="M1057" s="35">
        <f>G1057-L1057</f>
        <v>8720000</v>
      </c>
      <c r="N1057" s="34" t="s">
        <v>454</v>
      </c>
      <c r="O1057" s="83">
        <v>0</v>
      </c>
      <c r="P1057" s="145" t="s">
        <v>4241</v>
      </c>
    </row>
    <row r="1058" spans="2:16" ht="158.4" x14ac:dyDescent="0.3">
      <c r="B1058" s="34" t="s">
        <v>4404</v>
      </c>
      <c r="C1058" s="38" t="s">
        <v>494</v>
      </c>
      <c r="D1058" s="34" t="s">
        <v>495</v>
      </c>
      <c r="E1058" s="34" t="s">
        <v>332</v>
      </c>
      <c r="F1058" s="34" t="s">
        <v>496</v>
      </c>
      <c r="G1058" s="80">
        <v>25065600</v>
      </c>
      <c r="H1058" s="81" t="s">
        <v>497</v>
      </c>
      <c r="I1058" s="39">
        <v>45706</v>
      </c>
      <c r="J1058" s="39">
        <v>45808</v>
      </c>
      <c r="K1058" s="82">
        <v>0.67</v>
      </c>
      <c r="L1058" s="3">
        <f>G1058/6*4</f>
        <v>16710400</v>
      </c>
      <c r="M1058" s="35">
        <f>G1058-L1058</f>
        <v>8355200</v>
      </c>
      <c r="N1058" s="34" t="s">
        <v>454</v>
      </c>
      <c r="O1058" s="83">
        <v>0</v>
      </c>
      <c r="P1058" s="145" t="s">
        <v>4259</v>
      </c>
    </row>
    <row r="1059" spans="2:16" ht="158.4" x14ac:dyDescent="0.3">
      <c r="B1059" s="157" t="s">
        <v>4404</v>
      </c>
      <c r="C1059" s="166" t="s">
        <v>499</v>
      </c>
      <c r="D1059" s="157" t="s">
        <v>500</v>
      </c>
      <c r="E1059" s="157" t="s">
        <v>332</v>
      </c>
      <c r="F1059" s="157" t="s">
        <v>501</v>
      </c>
      <c r="G1059" s="191">
        <v>36000000</v>
      </c>
      <c r="H1059" s="202" t="s">
        <v>502</v>
      </c>
      <c r="I1059" s="209">
        <v>45421</v>
      </c>
      <c r="J1059" s="209">
        <v>45869</v>
      </c>
      <c r="K1059" s="219">
        <v>0.83</v>
      </c>
      <c r="L1059" s="236">
        <f>G1059/6*5</f>
        <v>30000000</v>
      </c>
      <c r="M1059" s="247">
        <f>G1059-L1059</f>
        <v>6000000</v>
      </c>
      <c r="N1059" s="157" t="s">
        <v>454</v>
      </c>
      <c r="O1059" s="263">
        <v>0</v>
      </c>
      <c r="P1059" s="146" t="s">
        <v>4264</v>
      </c>
    </row>
    <row r="1060" spans="2:16" ht="207" x14ac:dyDescent="0.3">
      <c r="B1060" s="34" t="s">
        <v>4404</v>
      </c>
      <c r="C1060" s="32" t="s">
        <v>504</v>
      </c>
      <c r="D1060" s="34" t="s">
        <v>505</v>
      </c>
      <c r="E1060" s="34" t="s">
        <v>332</v>
      </c>
      <c r="F1060" s="34" t="s">
        <v>506</v>
      </c>
      <c r="G1060" s="80">
        <v>33000000</v>
      </c>
      <c r="H1060" s="81" t="s">
        <v>507</v>
      </c>
      <c r="I1060" s="39">
        <v>45694</v>
      </c>
      <c r="J1060" s="39">
        <v>45869</v>
      </c>
      <c r="K1060" s="82">
        <v>0.83</v>
      </c>
      <c r="L1060" s="3">
        <f>G1060/6*5</f>
        <v>27500000</v>
      </c>
      <c r="M1060" s="35">
        <f>G1060-L1060</f>
        <v>5500000</v>
      </c>
      <c r="N1060" s="34" t="s">
        <v>454</v>
      </c>
      <c r="O1060" s="83">
        <v>0</v>
      </c>
      <c r="P1060" s="145" t="s">
        <v>4269</v>
      </c>
    </row>
    <row r="1061" spans="2:16" ht="138" x14ac:dyDescent="0.3">
      <c r="B1061" s="34" t="s">
        <v>4404</v>
      </c>
      <c r="C1061" s="38" t="s">
        <v>499</v>
      </c>
      <c r="D1061" s="34" t="s">
        <v>509</v>
      </c>
      <c r="E1061" s="34" t="s">
        <v>332</v>
      </c>
      <c r="F1061" s="34" t="s">
        <v>510</v>
      </c>
      <c r="G1061" s="33">
        <v>33000000</v>
      </c>
      <c r="H1061" s="81" t="s">
        <v>511</v>
      </c>
      <c r="I1061" s="39">
        <v>45706</v>
      </c>
      <c r="J1061" s="39">
        <v>45869</v>
      </c>
      <c r="K1061" s="82">
        <v>0.83</v>
      </c>
      <c r="L1061" s="3">
        <f>G1061/6*5</f>
        <v>27500000</v>
      </c>
      <c r="M1061" s="35">
        <f>G1061-L1061</f>
        <v>5500000</v>
      </c>
      <c r="N1061" s="34" t="s">
        <v>454</v>
      </c>
      <c r="O1061" s="83">
        <v>0</v>
      </c>
      <c r="P1061" s="145" t="s">
        <v>3526</v>
      </c>
    </row>
    <row r="1062" spans="2:16" ht="193.2" x14ac:dyDescent="0.3">
      <c r="B1062" s="34" t="s">
        <v>4404</v>
      </c>
      <c r="C1062" s="32" t="s">
        <v>512</v>
      </c>
      <c r="D1062" s="34" t="s">
        <v>513</v>
      </c>
      <c r="E1062" s="34" t="s">
        <v>332</v>
      </c>
      <c r="F1062" s="34" t="s">
        <v>514</v>
      </c>
      <c r="G1062" s="80">
        <v>30000000</v>
      </c>
      <c r="H1062" s="81" t="s">
        <v>515</v>
      </c>
      <c r="I1062" s="39">
        <v>45700</v>
      </c>
      <c r="J1062" s="39">
        <v>45869</v>
      </c>
      <c r="K1062" s="82">
        <v>0.83</v>
      </c>
      <c r="L1062" s="3">
        <f>G1062/6*5</f>
        <v>25000000</v>
      </c>
      <c r="M1062" s="35">
        <f>G1062-L1062</f>
        <v>5000000</v>
      </c>
      <c r="N1062" s="34" t="s">
        <v>454</v>
      </c>
      <c r="O1062" s="83">
        <v>0</v>
      </c>
      <c r="P1062" s="145" t="s">
        <v>4278</v>
      </c>
    </row>
    <row r="1063" spans="2:16" ht="55.2" x14ac:dyDescent="0.3">
      <c r="B1063" s="34" t="s">
        <v>4404</v>
      </c>
      <c r="C1063" s="38" t="s">
        <v>516</v>
      </c>
      <c r="D1063" s="34" t="s">
        <v>517</v>
      </c>
      <c r="E1063" s="34" t="s">
        <v>332</v>
      </c>
      <c r="F1063" s="34" t="s">
        <v>518</v>
      </c>
      <c r="G1063" s="33">
        <v>30000000</v>
      </c>
      <c r="H1063" s="81" t="s">
        <v>519</v>
      </c>
      <c r="I1063" s="39">
        <v>45706</v>
      </c>
      <c r="J1063" s="39">
        <v>45869</v>
      </c>
      <c r="K1063" s="82">
        <v>0.83</v>
      </c>
      <c r="L1063" s="3">
        <f>G1063/6*5</f>
        <v>25000000</v>
      </c>
      <c r="M1063" s="35">
        <f>G1063-L1063</f>
        <v>5000000</v>
      </c>
      <c r="N1063" s="34" t="s">
        <v>454</v>
      </c>
      <c r="O1063" s="83">
        <v>0</v>
      </c>
      <c r="P1063" s="145" t="s">
        <v>3138</v>
      </c>
    </row>
    <row r="1064" spans="2:16" ht="96.6" x14ac:dyDescent="0.3">
      <c r="B1064" s="34" t="s">
        <v>4404</v>
      </c>
      <c r="C1064" s="38" t="s">
        <v>520</v>
      </c>
      <c r="D1064" s="34" t="s">
        <v>521</v>
      </c>
      <c r="E1064" s="34" t="s">
        <v>332</v>
      </c>
      <c r="F1064" s="34" t="s">
        <v>522</v>
      </c>
      <c r="G1064" s="33">
        <v>24260400</v>
      </c>
      <c r="H1064" s="81" t="s">
        <v>523</v>
      </c>
      <c r="I1064" s="39">
        <v>45708</v>
      </c>
      <c r="J1064" s="39">
        <v>45869</v>
      </c>
      <c r="K1064" s="82">
        <v>0.83</v>
      </c>
      <c r="L1064" s="3">
        <f>G1064/6*5</f>
        <v>20217000</v>
      </c>
      <c r="M1064" s="35">
        <f>G1064-L1064</f>
        <v>4043400</v>
      </c>
      <c r="N1064" s="34" t="s">
        <v>454</v>
      </c>
      <c r="O1064" s="83">
        <v>0</v>
      </c>
      <c r="P1064" s="145" t="s">
        <v>3518</v>
      </c>
    </row>
    <row r="1065" spans="2:16" ht="69" x14ac:dyDescent="0.3">
      <c r="B1065" s="34" t="s">
        <v>4404</v>
      </c>
      <c r="C1065" s="38" t="s">
        <v>525</v>
      </c>
      <c r="D1065" s="34" t="s">
        <v>526</v>
      </c>
      <c r="E1065" s="34" t="s">
        <v>332</v>
      </c>
      <c r="F1065" s="34" t="s">
        <v>527</v>
      </c>
      <c r="G1065" s="33">
        <v>19488000</v>
      </c>
      <c r="H1065" s="81" t="s">
        <v>528</v>
      </c>
      <c r="I1065" s="39">
        <v>45700</v>
      </c>
      <c r="J1065" s="39">
        <v>45869</v>
      </c>
      <c r="K1065" s="82">
        <v>0.83</v>
      </c>
      <c r="L1065" s="3">
        <f>G1065/6*5</f>
        <v>16240000</v>
      </c>
      <c r="M1065" s="35">
        <f>G1065-L1065</f>
        <v>3248000</v>
      </c>
      <c r="N1065" s="34" t="s">
        <v>454</v>
      </c>
      <c r="O1065" s="83">
        <v>0</v>
      </c>
      <c r="P1065" s="145" t="s">
        <v>2149</v>
      </c>
    </row>
    <row r="1066" spans="2:16" ht="96.6" x14ac:dyDescent="0.3">
      <c r="B1066" s="34" t="s">
        <v>4404</v>
      </c>
      <c r="C1066" s="38" t="s">
        <v>529</v>
      </c>
      <c r="D1066" s="34" t="s">
        <v>530</v>
      </c>
      <c r="E1066" s="34" t="s">
        <v>332</v>
      </c>
      <c r="F1066" s="84" t="s">
        <v>531</v>
      </c>
      <c r="G1066" s="33">
        <v>27283200</v>
      </c>
      <c r="H1066" s="81" t="s">
        <v>532</v>
      </c>
      <c r="I1066" s="39">
        <v>45708</v>
      </c>
      <c r="J1066" s="39">
        <v>45777</v>
      </c>
      <c r="K1066" s="82">
        <v>0.5</v>
      </c>
      <c r="L1066" s="3">
        <f>G1066/6*3</f>
        <v>13641600</v>
      </c>
      <c r="M1066" s="35">
        <f>G1066-L1066</f>
        <v>13641600</v>
      </c>
      <c r="N1066" s="34" t="s">
        <v>454</v>
      </c>
      <c r="O1066" s="83">
        <v>0</v>
      </c>
      <c r="P1066" s="145" t="s">
        <v>1945</v>
      </c>
    </row>
    <row r="1067" spans="2:16" ht="69" x14ac:dyDescent="0.3">
      <c r="B1067" s="34" t="s">
        <v>4404</v>
      </c>
      <c r="C1067" s="38" t="s">
        <v>533</v>
      </c>
      <c r="D1067" s="34" t="s">
        <v>534</v>
      </c>
      <c r="E1067" s="34" t="s">
        <v>332</v>
      </c>
      <c r="F1067" s="34" t="s">
        <v>535</v>
      </c>
      <c r="G1067" s="33">
        <v>38400000</v>
      </c>
      <c r="H1067" s="81" t="s">
        <v>536</v>
      </c>
      <c r="I1067" s="39">
        <v>45679</v>
      </c>
      <c r="J1067" s="39">
        <v>45930</v>
      </c>
      <c r="K1067" s="82">
        <v>0.67</v>
      </c>
      <c r="L1067" s="3">
        <v>38400000</v>
      </c>
      <c r="M1067" s="35">
        <v>19200000</v>
      </c>
      <c r="N1067" s="34">
        <v>1</v>
      </c>
      <c r="O1067" s="35">
        <v>19200000</v>
      </c>
      <c r="P1067" s="145" t="s">
        <v>4288</v>
      </c>
    </row>
    <row r="1068" spans="2:16" ht="27.6" x14ac:dyDescent="0.3">
      <c r="B1068" s="34" t="s">
        <v>4404</v>
      </c>
      <c r="C1068" s="38" t="s">
        <v>538</v>
      </c>
      <c r="D1068" s="34" t="s">
        <v>539</v>
      </c>
      <c r="E1068" s="34" t="s">
        <v>332</v>
      </c>
      <c r="F1068" s="34" t="s">
        <v>540</v>
      </c>
      <c r="G1068" s="33">
        <v>39000000</v>
      </c>
      <c r="H1068" s="81" t="s">
        <v>541</v>
      </c>
      <c r="I1068" s="39">
        <v>45698</v>
      </c>
      <c r="J1068" s="39">
        <v>45869</v>
      </c>
      <c r="K1068" s="82">
        <v>0.83</v>
      </c>
      <c r="L1068" s="3">
        <f>G1068/6*5</f>
        <v>32500000</v>
      </c>
      <c r="M1068" s="35">
        <f>G1068-L1068</f>
        <v>6500000</v>
      </c>
      <c r="N1068" s="34" t="s">
        <v>454</v>
      </c>
      <c r="O1068" s="83">
        <v>0</v>
      </c>
      <c r="P1068" s="145" t="s">
        <v>3529</v>
      </c>
    </row>
    <row r="1069" spans="2:16" ht="124.2" x14ac:dyDescent="0.3">
      <c r="B1069" s="34" t="s">
        <v>4404</v>
      </c>
      <c r="C1069" s="38" t="s">
        <v>543</v>
      </c>
      <c r="D1069" s="34" t="s">
        <v>544</v>
      </c>
      <c r="E1069" s="34" t="s">
        <v>332</v>
      </c>
      <c r="F1069" s="34" t="s">
        <v>545</v>
      </c>
      <c r="G1069" s="33">
        <v>34800000</v>
      </c>
      <c r="H1069" s="81" t="s">
        <v>546</v>
      </c>
      <c r="I1069" s="39">
        <v>45681</v>
      </c>
      <c r="J1069" s="39">
        <v>45945</v>
      </c>
      <c r="K1069" s="82">
        <v>0.61</v>
      </c>
      <c r="L1069" s="3">
        <v>31900000</v>
      </c>
      <c r="M1069" s="36">
        <v>20300000</v>
      </c>
      <c r="N1069" s="34">
        <v>1</v>
      </c>
      <c r="O1069" s="85">
        <v>17400000</v>
      </c>
      <c r="P1069" s="145" t="s">
        <v>3532</v>
      </c>
    </row>
    <row r="1070" spans="2:16" ht="96.6" x14ac:dyDescent="0.3">
      <c r="B1070" s="34" t="s">
        <v>4404</v>
      </c>
      <c r="C1070" s="38" t="s">
        <v>525</v>
      </c>
      <c r="D1070" s="34" t="s">
        <v>547</v>
      </c>
      <c r="E1070" s="34" t="s">
        <v>332</v>
      </c>
      <c r="F1070" s="34" t="s">
        <v>548</v>
      </c>
      <c r="G1070" s="33">
        <v>18332160</v>
      </c>
      <c r="H1070" s="81" t="s">
        <v>549</v>
      </c>
      <c r="I1070" s="39">
        <v>45698</v>
      </c>
      <c r="J1070" s="39">
        <v>45869</v>
      </c>
      <c r="K1070" s="82">
        <v>0.83</v>
      </c>
      <c r="L1070" s="3">
        <f>G1070/6*5</f>
        <v>15276800</v>
      </c>
      <c r="M1070" s="33">
        <f>G1070-L1070</f>
        <v>3055360</v>
      </c>
      <c r="N1070" s="34" t="s">
        <v>454</v>
      </c>
      <c r="O1070" s="83">
        <v>0</v>
      </c>
      <c r="P1070" s="145" t="s">
        <v>3524</v>
      </c>
    </row>
    <row r="1071" spans="2:16" ht="55.2" x14ac:dyDescent="0.3">
      <c r="B1071" s="34" t="s">
        <v>4404</v>
      </c>
      <c r="C1071" s="38" t="s">
        <v>550</v>
      </c>
      <c r="D1071" s="34" t="s">
        <v>551</v>
      </c>
      <c r="E1071" s="34" t="s">
        <v>332</v>
      </c>
      <c r="F1071" s="34" t="s">
        <v>552</v>
      </c>
      <c r="G1071" s="33">
        <v>37264920</v>
      </c>
      <c r="H1071" s="81" t="s">
        <v>553</v>
      </c>
      <c r="I1071" s="39">
        <v>45706</v>
      </c>
      <c r="J1071" s="39">
        <v>45869</v>
      </c>
      <c r="K1071" s="82">
        <v>0.83</v>
      </c>
      <c r="L1071" s="3">
        <f>G1071/6*5</f>
        <v>31054100</v>
      </c>
      <c r="M1071" s="33">
        <f>G1071-L1071</f>
        <v>6210820</v>
      </c>
      <c r="N1071" s="34" t="s">
        <v>454</v>
      </c>
      <c r="O1071" s="83">
        <v>0</v>
      </c>
      <c r="P1071" s="145" t="s">
        <v>4151</v>
      </c>
    </row>
    <row r="1072" spans="2:16" ht="55.2" x14ac:dyDescent="0.3">
      <c r="B1072" s="34" t="s">
        <v>4404</v>
      </c>
      <c r="C1072" s="38" t="s">
        <v>554</v>
      </c>
      <c r="D1072" s="34" t="s">
        <v>555</v>
      </c>
      <c r="E1072" s="34" t="s">
        <v>332</v>
      </c>
      <c r="F1072" s="34" t="s">
        <v>556</v>
      </c>
      <c r="G1072" s="33">
        <v>34800000</v>
      </c>
      <c r="H1072" s="81" t="s">
        <v>557</v>
      </c>
      <c r="I1072" s="39">
        <v>45681</v>
      </c>
      <c r="J1072" s="39">
        <v>45945</v>
      </c>
      <c r="K1072" s="82">
        <v>0.61</v>
      </c>
      <c r="L1072" s="3">
        <v>31900000</v>
      </c>
      <c r="M1072" s="36">
        <v>20300000</v>
      </c>
      <c r="N1072" s="34">
        <v>1</v>
      </c>
      <c r="O1072" s="85">
        <v>17400000</v>
      </c>
      <c r="P1072" s="145" t="s">
        <v>4301</v>
      </c>
    </row>
    <row r="1073" spans="2:16" ht="124.2" x14ac:dyDescent="0.3">
      <c r="B1073" s="34" t="s">
        <v>4404</v>
      </c>
      <c r="C1073" s="38" t="s">
        <v>558</v>
      </c>
      <c r="D1073" s="34" t="s">
        <v>559</v>
      </c>
      <c r="E1073" s="34" t="s">
        <v>332</v>
      </c>
      <c r="F1073" s="34" t="s">
        <v>560</v>
      </c>
      <c r="G1073" s="80">
        <v>32565120</v>
      </c>
      <c r="H1073" s="81" t="s">
        <v>561</v>
      </c>
      <c r="I1073" s="39">
        <v>45706</v>
      </c>
      <c r="J1073" s="39">
        <v>45869</v>
      </c>
      <c r="K1073" s="82">
        <v>0.83</v>
      </c>
      <c r="L1073" s="3">
        <f>G1073/6*5</f>
        <v>27137600</v>
      </c>
      <c r="M1073" s="33">
        <f>G1073-L1073</f>
        <v>5427520</v>
      </c>
      <c r="N1073" s="34" t="s">
        <v>454</v>
      </c>
      <c r="O1073" s="83">
        <v>0</v>
      </c>
      <c r="P1073" s="145" t="s">
        <v>4303</v>
      </c>
    </row>
    <row r="1074" spans="2:16" ht="41.4" x14ac:dyDescent="0.3">
      <c r="B1074" s="34" t="s">
        <v>4404</v>
      </c>
      <c r="C1074" s="38" t="s">
        <v>550</v>
      </c>
      <c r="D1074" s="34" t="s">
        <v>562</v>
      </c>
      <c r="E1074" s="34" t="s">
        <v>332</v>
      </c>
      <c r="F1074" s="34" t="s">
        <v>563</v>
      </c>
      <c r="G1074" s="33">
        <v>33000000</v>
      </c>
      <c r="H1074" s="81" t="s">
        <v>564</v>
      </c>
      <c r="I1074" s="39">
        <v>45706</v>
      </c>
      <c r="J1074" s="39">
        <v>45869</v>
      </c>
      <c r="K1074" s="82">
        <v>0.83</v>
      </c>
      <c r="L1074" s="3">
        <f>G1074/6*5</f>
        <v>27500000</v>
      </c>
      <c r="M1074" s="33">
        <f>G1074-L1074</f>
        <v>5500000</v>
      </c>
      <c r="N1074" s="34" t="s">
        <v>454</v>
      </c>
      <c r="O1074" s="83">
        <v>0</v>
      </c>
      <c r="P1074" s="145" t="s">
        <v>3532</v>
      </c>
    </row>
    <row r="1075" spans="2:16" ht="41.4" x14ac:dyDescent="0.3">
      <c r="B1075" s="34" t="s">
        <v>4404</v>
      </c>
      <c r="C1075" s="38" t="s">
        <v>565</v>
      </c>
      <c r="D1075" s="34" t="s">
        <v>566</v>
      </c>
      <c r="E1075" s="34" t="s">
        <v>332</v>
      </c>
      <c r="F1075" s="34" t="s">
        <v>567</v>
      </c>
      <c r="G1075" s="33">
        <v>25065600</v>
      </c>
      <c r="H1075" s="81" t="s">
        <v>568</v>
      </c>
      <c r="I1075" s="39">
        <v>45705</v>
      </c>
      <c r="J1075" s="39">
        <v>45869</v>
      </c>
      <c r="K1075" s="82">
        <v>0.83</v>
      </c>
      <c r="L1075" s="3">
        <f>G1075/6*5</f>
        <v>20888000</v>
      </c>
      <c r="M1075" s="33">
        <f>G1075-L1075</f>
        <v>4177600</v>
      </c>
      <c r="N1075" s="34" t="s">
        <v>454</v>
      </c>
      <c r="O1075" s="83">
        <v>0</v>
      </c>
      <c r="P1075" s="145" t="s">
        <v>1899</v>
      </c>
    </row>
    <row r="1076" spans="2:16" ht="41.4" x14ac:dyDescent="0.3">
      <c r="B1076" s="34" t="s">
        <v>4404</v>
      </c>
      <c r="C1076" s="38" t="s">
        <v>570</v>
      </c>
      <c r="D1076" s="34" t="s">
        <v>571</v>
      </c>
      <c r="E1076" s="34" t="s">
        <v>332</v>
      </c>
      <c r="F1076" s="34" t="s">
        <v>572</v>
      </c>
      <c r="G1076" s="80">
        <v>18600000</v>
      </c>
      <c r="H1076" s="81" t="s">
        <v>573</v>
      </c>
      <c r="I1076" s="39">
        <v>45706</v>
      </c>
      <c r="J1076" s="39">
        <v>45869</v>
      </c>
      <c r="K1076" s="82">
        <v>0.83</v>
      </c>
      <c r="L1076" s="3">
        <f>G1076/6*5</f>
        <v>15500000</v>
      </c>
      <c r="M1076" s="33">
        <f>G1076-L1076</f>
        <v>3100000</v>
      </c>
      <c r="N1076" s="34" t="s">
        <v>454</v>
      </c>
      <c r="O1076" s="83">
        <v>0</v>
      </c>
      <c r="P1076" s="145" t="s">
        <v>889</v>
      </c>
    </row>
    <row r="1077" spans="2:16" ht="27.6" x14ac:dyDescent="0.3">
      <c r="B1077" s="34" t="s">
        <v>4404</v>
      </c>
      <c r="C1077" s="38" t="s">
        <v>533</v>
      </c>
      <c r="D1077" s="34" t="s">
        <v>574</v>
      </c>
      <c r="E1077" s="34" t="s">
        <v>332</v>
      </c>
      <c r="F1077" s="34" t="s">
        <v>575</v>
      </c>
      <c r="G1077" s="80">
        <v>32565120</v>
      </c>
      <c r="H1077" s="81" t="s">
        <v>576</v>
      </c>
      <c r="I1077" s="39">
        <v>45698</v>
      </c>
      <c r="J1077" s="39">
        <v>45869</v>
      </c>
      <c r="K1077" s="82">
        <v>0.83</v>
      </c>
      <c r="L1077" s="3">
        <f>G1077/6*5</f>
        <v>27137600</v>
      </c>
      <c r="M1077" s="35">
        <f>G1077-L1077</f>
        <v>5427520</v>
      </c>
      <c r="N1077" s="34" t="s">
        <v>454</v>
      </c>
      <c r="O1077" s="83">
        <v>0</v>
      </c>
      <c r="P1077" s="145" t="s">
        <v>3532</v>
      </c>
    </row>
    <row r="1078" spans="2:16" ht="69" x14ac:dyDescent="0.3">
      <c r="B1078" s="34" t="s">
        <v>4404</v>
      </c>
      <c r="C1078" s="38" t="s">
        <v>577</v>
      </c>
      <c r="D1078" s="34" t="s">
        <v>578</v>
      </c>
      <c r="E1078" s="34" t="s">
        <v>332</v>
      </c>
      <c r="F1078" s="34" t="s">
        <v>579</v>
      </c>
      <c r="G1078" s="80">
        <v>30011520</v>
      </c>
      <c r="H1078" s="81" t="s">
        <v>580</v>
      </c>
      <c r="I1078" s="39">
        <v>45700</v>
      </c>
      <c r="J1078" s="39">
        <v>45808</v>
      </c>
      <c r="K1078" s="82">
        <v>0.67</v>
      </c>
      <c r="L1078" s="3">
        <f>G1078/6*4</f>
        <v>20007680</v>
      </c>
      <c r="M1078" s="35">
        <f>G1078-L1078</f>
        <v>10003840</v>
      </c>
      <c r="N1078" s="34" t="s">
        <v>454</v>
      </c>
      <c r="O1078" s="83">
        <v>0</v>
      </c>
      <c r="P1078" s="145" t="s">
        <v>4312</v>
      </c>
    </row>
    <row r="1079" spans="2:16" ht="27.6" x14ac:dyDescent="0.3">
      <c r="B1079" s="34" t="s">
        <v>4404</v>
      </c>
      <c r="C1079" s="38" t="s">
        <v>582</v>
      </c>
      <c r="D1079" s="34" t="s">
        <v>583</v>
      </c>
      <c r="E1079" s="34" t="s">
        <v>332</v>
      </c>
      <c r="F1079" s="34" t="s">
        <v>584</v>
      </c>
      <c r="G1079" s="80">
        <v>17371200</v>
      </c>
      <c r="H1079" s="81" t="s">
        <v>585</v>
      </c>
      <c r="I1079" s="39">
        <v>45706</v>
      </c>
      <c r="J1079" s="39">
        <v>45869</v>
      </c>
      <c r="K1079" s="82">
        <v>0.83</v>
      </c>
      <c r="L1079" s="3">
        <f>G1079/6*5</f>
        <v>14476000</v>
      </c>
      <c r="M1079" s="35">
        <f>G1079-L1079</f>
        <v>2895200</v>
      </c>
      <c r="N1079" s="34" t="s">
        <v>454</v>
      </c>
      <c r="O1079" s="83">
        <v>0</v>
      </c>
      <c r="P1079" s="145" t="s">
        <v>2158</v>
      </c>
    </row>
    <row r="1080" spans="2:16" ht="69" x14ac:dyDescent="0.3">
      <c r="B1080" s="34" t="s">
        <v>4404</v>
      </c>
      <c r="C1080" s="86" t="s">
        <v>586</v>
      </c>
      <c r="D1080" s="34" t="s">
        <v>587</v>
      </c>
      <c r="E1080" s="34" t="s">
        <v>332</v>
      </c>
      <c r="F1080" s="34" t="s">
        <v>588</v>
      </c>
      <c r="G1080" s="80">
        <v>18000000</v>
      </c>
      <c r="H1080" s="81" t="s">
        <v>589</v>
      </c>
      <c r="I1080" s="39">
        <v>45761</v>
      </c>
      <c r="J1080" s="39">
        <v>45930</v>
      </c>
      <c r="K1080" s="82">
        <v>0.5</v>
      </c>
      <c r="L1080" s="3">
        <v>18000000</v>
      </c>
      <c r="M1080" s="87">
        <v>18000000</v>
      </c>
      <c r="N1080" s="34">
        <v>1</v>
      </c>
      <c r="O1080" s="87">
        <v>18000000</v>
      </c>
      <c r="P1080" s="145" t="s">
        <v>4318</v>
      </c>
    </row>
    <row r="1081" spans="2:16" ht="41.4" x14ac:dyDescent="0.3">
      <c r="B1081" s="34" t="s">
        <v>4404</v>
      </c>
      <c r="C1081" s="86" t="s">
        <v>590</v>
      </c>
      <c r="D1081" s="34" t="s">
        <v>591</v>
      </c>
      <c r="E1081" s="34" t="s">
        <v>332</v>
      </c>
      <c r="F1081" s="34" t="s">
        <v>592</v>
      </c>
      <c r="G1081" s="80">
        <v>15000000</v>
      </c>
      <c r="H1081" s="81" t="s">
        <v>593</v>
      </c>
      <c r="I1081" s="39">
        <v>45758</v>
      </c>
      <c r="J1081" s="39">
        <v>45930</v>
      </c>
      <c r="K1081" s="82">
        <v>0.5</v>
      </c>
      <c r="L1081" s="3">
        <v>15000000</v>
      </c>
      <c r="M1081" s="85">
        <v>15000000</v>
      </c>
      <c r="N1081" s="34">
        <v>1</v>
      </c>
      <c r="O1081" s="85">
        <v>15000000</v>
      </c>
      <c r="P1081" s="145" t="s">
        <v>4303</v>
      </c>
    </row>
    <row r="1082" spans="2:16" ht="55.2" x14ac:dyDescent="0.3">
      <c r="B1082" s="34" t="s">
        <v>4404</v>
      </c>
      <c r="C1082" s="86" t="s">
        <v>594</v>
      </c>
      <c r="D1082" s="34" t="s">
        <v>595</v>
      </c>
      <c r="E1082" s="34" t="s">
        <v>332</v>
      </c>
      <c r="F1082" s="34" t="s">
        <v>596</v>
      </c>
      <c r="G1082" s="80">
        <v>15000000</v>
      </c>
      <c r="H1082" s="81" t="s">
        <v>597</v>
      </c>
      <c r="I1082" s="39">
        <v>45758</v>
      </c>
      <c r="J1082" s="39">
        <v>45930</v>
      </c>
      <c r="K1082" s="82">
        <v>0.5</v>
      </c>
      <c r="L1082" s="3">
        <v>15000000</v>
      </c>
      <c r="M1082" s="80">
        <v>15000000</v>
      </c>
      <c r="N1082" s="34">
        <v>1</v>
      </c>
      <c r="O1082" s="80">
        <v>15000000</v>
      </c>
      <c r="P1082" s="145" t="s">
        <v>2163</v>
      </c>
    </row>
    <row r="1083" spans="2:16" ht="41.4" x14ac:dyDescent="0.3">
      <c r="B1083" s="34" t="s">
        <v>4404</v>
      </c>
      <c r="C1083" s="86" t="s">
        <v>598</v>
      </c>
      <c r="D1083" s="34" t="s">
        <v>599</v>
      </c>
      <c r="E1083" s="34" t="s">
        <v>332</v>
      </c>
      <c r="F1083" s="34" t="s">
        <v>600</v>
      </c>
      <c r="G1083" s="80">
        <v>16282560</v>
      </c>
      <c r="H1083" s="81" t="s">
        <v>601</v>
      </c>
      <c r="I1083" s="39">
        <v>45757</v>
      </c>
      <c r="J1083" s="39">
        <v>45930</v>
      </c>
      <c r="K1083" s="82">
        <v>0.5</v>
      </c>
      <c r="L1083" s="3">
        <v>16282560</v>
      </c>
      <c r="M1083" s="87">
        <v>16282560</v>
      </c>
      <c r="N1083" s="34">
        <v>2</v>
      </c>
      <c r="O1083" s="87">
        <v>16282560</v>
      </c>
      <c r="P1083" s="145" t="s">
        <v>2945</v>
      </c>
    </row>
    <row r="1084" spans="2:16" ht="69" x14ac:dyDescent="0.3">
      <c r="B1084" s="34" t="s">
        <v>4404</v>
      </c>
      <c r="C1084" s="38" t="s">
        <v>602</v>
      </c>
      <c r="D1084" s="34" t="s">
        <v>603</v>
      </c>
      <c r="E1084" s="34" t="s">
        <v>332</v>
      </c>
      <c r="F1084" s="34" t="s">
        <v>604</v>
      </c>
      <c r="G1084" s="80">
        <v>12130200</v>
      </c>
      <c r="H1084" s="81" t="s">
        <v>605</v>
      </c>
      <c r="I1084" s="39" t="s">
        <v>606</v>
      </c>
      <c r="J1084" s="39">
        <v>45869</v>
      </c>
      <c r="K1084" s="82">
        <v>1</v>
      </c>
      <c r="L1084" s="3">
        <f>G1084/3*2</f>
        <v>8086800</v>
      </c>
      <c r="M1084" s="35">
        <f>G1084-L1084</f>
        <v>4043400</v>
      </c>
      <c r="N1084" s="34" t="s">
        <v>454</v>
      </c>
      <c r="O1084" s="83">
        <v>0</v>
      </c>
      <c r="P1084" s="145" t="s">
        <v>4325</v>
      </c>
    </row>
    <row r="1085" spans="2:16" ht="41.4" x14ac:dyDescent="0.3">
      <c r="B1085" s="34" t="s">
        <v>4404</v>
      </c>
      <c r="C1085" s="38" t="s">
        <v>608</v>
      </c>
      <c r="D1085" s="34" t="s">
        <v>609</v>
      </c>
      <c r="E1085" s="34" t="s">
        <v>332</v>
      </c>
      <c r="F1085" s="34" t="s">
        <v>610</v>
      </c>
      <c r="G1085" s="80">
        <v>10000000</v>
      </c>
      <c r="H1085" s="81" t="s">
        <v>611</v>
      </c>
      <c r="I1085" s="39" t="s">
        <v>606</v>
      </c>
      <c r="J1085" s="39">
        <v>45930</v>
      </c>
      <c r="K1085" s="82">
        <v>0.4</v>
      </c>
      <c r="L1085" s="3">
        <v>10000000</v>
      </c>
      <c r="M1085" s="85">
        <v>15000000</v>
      </c>
      <c r="N1085" s="34">
        <v>1</v>
      </c>
      <c r="O1085" s="85">
        <v>15000000</v>
      </c>
      <c r="P1085" s="145" t="s">
        <v>4326</v>
      </c>
    </row>
    <row r="1086" spans="2:16" ht="41.4" x14ac:dyDescent="0.3">
      <c r="B1086" s="34" t="s">
        <v>4404</v>
      </c>
      <c r="C1086" s="38" t="s">
        <v>613</v>
      </c>
      <c r="D1086" s="34" t="s">
        <v>614</v>
      </c>
      <c r="E1086" s="34" t="s">
        <v>332</v>
      </c>
      <c r="F1086" s="34" t="s">
        <v>615</v>
      </c>
      <c r="G1086" s="80">
        <v>10000000</v>
      </c>
      <c r="H1086" s="81" t="s">
        <v>616</v>
      </c>
      <c r="I1086" s="39" t="s">
        <v>606</v>
      </c>
      <c r="J1086" s="39">
        <v>45930</v>
      </c>
      <c r="K1086" s="82">
        <v>0.4</v>
      </c>
      <c r="L1086" s="3">
        <v>10000000</v>
      </c>
      <c r="M1086" s="85">
        <v>15000000</v>
      </c>
      <c r="N1086" s="34">
        <v>1</v>
      </c>
      <c r="O1086" s="85">
        <v>15000000</v>
      </c>
      <c r="P1086" s="145" t="s">
        <v>3558</v>
      </c>
    </row>
    <row r="1087" spans="2:16" ht="41.4" x14ac:dyDescent="0.3">
      <c r="B1087" s="34" t="s">
        <v>4404</v>
      </c>
      <c r="C1087" s="86" t="s">
        <v>618</v>
      </c>
      <c r="D1087" s="34" t="s">
        <v>619</v>
      </c>
      <c r="E1087" s="34" t="s">
        <v>332</v>
      </c>
      <c r="F1087" s="34" t="s">
        <v>620</v>
      </c>
      <c r="G1087" s="80">
        <v>12000000</v>
      </c>
      <c r="H1087" s="81" t="s">
        <v>621</v>
      </c>
      <c r="I1087" s="39" t="s">
        <v>606</v>
      </c>
      <c r="J1087" s="39">
        <v>45930</v>
      </c>
      <c r="K1087" s="82">
        <v>0.4</v>
      </c>
      <c r="L1087" s="3">
        <v>12000000</v>
      </c>
      <c r="M1087" s="85">
        <v>18000000</v>
      </c>
      <c r="N1087" s="34">
        <v>1</v>
      </c>
      <c r="O1087" s="85">
        <v>18000000</v>
      </c>
      <c r="P1087" s="145" t="s">
        <v>4233</v>
      </c>
    </row>
    <row r="1088" spans="2:16" ht="41.4" x14ac:dyDescent="0.3">
      <c r="B1088" s="34" t="s">
        <v>4404</v>
      </c>
      <c r="C1088" s="86" t="s">
        <v>622</v>
      </c>
      <c r="D1088" s="34" t="s">
        <v>623</v>
      </c>
      <c r="E1088" s="34" t="s">
        <v>332</v>
      </c>
      <c r="F1088" s="34" t="s">
        <v>624</v>
      </c>
      <c r="G1088" s="80">
        <v>8355200</v>
      </c>
      <c r="H1088" s="81" t="s">
        <v>625</v>
      </c>
      <c r="I1088" s="39" t="s">
        <v>606</v>
      </c>
      <c r="J1088" s="39">
        <v>45930</v>
      </c>
      <c r="K1088" s="82">
        <v>0.4</v>
      </c>
      <c r="L1088" s="3">
        <v>8355200</v>
      </c>
      <c r="M1088" s="85">
        <v>12532800</v>
      </c>
      <c r="N1088" s="34">
        <v>1</v>
      </c>
      <c r="O1088" s="85">
        <v>12532800</v>
      </c>
      <c r="P1088" s="145" t="s">
        <v>4326</v>
      </c>
    </row>
    <row r="1089" spans="2:16" ht="55.2" x14ac:dyDescent="0.3">
      <c r="B1089" s="34" t="s">
        <v>4404</v>
      </c>
      <c r="C1089" s="38" t="s">
        <v>622</v>
      </c>
      <c r="D1089" s="34" t="s">
        <v>626</v>
      </c>
      <c r="E1089" s="34" t="s">
        <v>332</v>
      </c>
      <c r="F1089" s="34" t="s">
        <v>627</v>
      </c>
      <c r="G1089" s="80">
        <v>10000000</v>
      </c>
      <c r="H1089" s="81" t="s">
        <v>628</v>
      </c>
      <c r="I1089" s="39" t="s">
        <v>606</v>
      </c>
      <c r="J1089" s="39">
        <v>45930</v>
      </c>
      <c r="K1089" s="82">
        <v>0.4</v>
      </c>
      <c r="L1089" s="3">
        <v>10000000</v>
      </c>
      <c r="M1089" s="85">
        <v>15000000</v>
      </c>
      <c r="N1089" s="34">
        <v>1</v>
      </c>
      <c r="O1089" s="85">
        <v>15000000</v>
      </c>
      <c r="P1089" s="145" t="s">
        <v>3522</v>
      </c>
    </row>
    <row r="1090" spans="2:16" ht="69" x14ac:dyDescent="0.3">
      <c r="B1090" s="34" t="s">
        <v>4404</v>
      </c>
      <c r="C1090" s="38" t="s">
        <v>629</v>
      </c>
      <c r="D1090" s="34" t="s">
        <v>630</v>
      </c>
      <c r="E1090" s="34" t="s">
        <v>332</v>
      </c>
      <c r="F1090" s="34" t="s">
        <v>631</v>
      </c>
      <c r="G1090" s="80">
        <v>7000000</v>
      </c>
      <c r="H1090" s="81" t="s">
        <v>632</v>
      </c>
      <c r="I1090" s="39" t="s">
        <v>633</v>
      </c>
      <c r="J1090" s="39">
        <v>45945</v>
      </c>
      <c r="K1090" s="82">
        <v>0.3</v>
      </c>
      <c r="L1090" s="3">
        <v>5250000</v>
      </c>
      <c r="M1090" s="36">
        <v>12250000</v>
      </c>
      <c r="N1090" s="34">
        <v>1</v>
      </c>
      <c r="O1090" s="85">
        <v>10500000</v>
      </c>
      <c r="P1090" s="145" t="s">
        <v>4151</v>
      </c>
    </row>
    <row r="1091" spans="2:16" ht="41.4" x14ac:dyDescent="0.3">
      <c r="B1091" s="34" t="s">
        <v>4404</v>
      </c>
      <c r="C1091" s="86" t="s">
        <v>634</v>
      </c>
      <c r="D1091" s="34" t="s">
        <v>635</v>
      </c>
      <c r="E1091" s="34" t="s">
        <v>332</v>
      </c>
      <c r="F1091" s="34" t="s">
        <v>636</v>
      </c>
      <c r="G1091" s="80">
        <v>28000000</v>
      </c>
      <c r="H1091" s="81" t="s">
        <v>580</v>
      </c>
      <c r="I1091" s="39">
        <v>45700</v>
      </c>
      <c r="J1091" s="39">
        <v>45869</v>
      </c>
      <c r="K1091" s="82">
        <v>0.25</v>
      </c>
      <c r="L1091" s="3">
        <f>G1091/4</f>
        <v>7000000</v>
      </c>
      <c r="M1091" s="35">
        <f>G1091-L1091</f>
        <v>21000000</v>
      </c>
      <c r="N1091" s="34" t="s">
        <v>454</v>
      </c>
      <c r="O1091" s="83">
        <v>0</v>
      </c>
      <c r="P1091" s="145" t="s">
        <v>4340</v>
      </c>
    </row>
    <row r="1092" spans="2:16" ht="41.4" x14ac:dyDescent="0.3">
      <c r="B1092" s="34" t="s">
        <v>4404</v>
      </c>
      <c r="C1092" s="38" t="s">
        <v>638</v>
      </c>
      <c r="D1092" s="34" t="s">
        <v>639</v>
      </c>
      <c r="E1092" s="34" t="s">
        <v>332</v>
      </c>
      <c r="F1092" s="34" t="s">
        <v>640</v>
      </c>
      <c r="G1092" s="80">
        <v>10036500</v>
      </c>
      <c r="H1092" s="81" t="s">
        <v>641</v>
      </c>
      <c r="I1092" s="39">
        <v>45783</v>
      </c>
      <c r="J1092" s="39">
        <v>45900</v>
      </c>
      <c r="K1092" s="82">
        <v>0.33</v>
      </c>
      <c r="L1092" s="3">
        <f>G1092/3*1</f>
        <v>3345500</v>
      </c>
      <c r="M1092" s="35">
        <f>G1092-L1092</f>
        <v>6691000</v>
      </c>
      <c r="N1092" s="34" t="s">
        <v>454</v>
      </c>
      <c r="O1092" s="83">
        <v>0</v>
      </c>
      <c r="P1092" s="145" t="s">
        <v>3569</v>
      </c>
    </row>
    <row r="1093" spans="2:16" ht="41.4" x14ac:dyDescent="0.3">
      <c r="B1093" s="34" t="s">
        <v>4404</v>
      </c>
      <c r="C1093" s="38" t="s">
        <v>642</v>
      </c>
      <c r="D1093" s="34" t="s">
        <v>643</v>
      </c>
      <c r="E1093" s="34" t="s">
        <v>332</v>
      </c>
      <c r="F1093" s="34" t="s">
        <v>644</v>
      </c>
      <c r="G1093" s="80">
        <v>56550000</v>
      </c>
      <c r="H1093" s="81" t="s">
        <v>645</v>
      </c>
      <c r="I1093" s="39" t="s">
        <v>646</v>
      </c>
      <c r="J1093" s="39" t="s">
        <v>647</v>
      </c>
      <c r="K1093" s="37">
        <v>7.6999999999999999E-2</v>
      </c>
      <c r="L1093" s="3">
        <f>G1093/6.5*0.5</f>
        <v>4350000</v>
      </c>
      <c r="M1093" s="35">
        <f>G1093-L1093</f>
        <v>52200000</v>
      </c>
      <c r="N1093" s="34" t="s">
        <v>454</v>
      </c>
      <c r="O1093" s="83">
        <v>0</v>
      </c>
      <c r="P1093" s="145" t="s">
        <v>3573</v>
      </c>
    </row>
    <row r="1094" spans="2:16" ht="41.4" x14ac:dyDescent="0.3">
      <c r="B1094" s="34" t="s">
        <v>4404</v>
      </c>
      <c r="C1094" s="38" t="s">
        <v>648</v>
      </c>
      <c r="D1094" s="34" t="s">
        <v>649</v>
      </c>
      <c r="E1094" s="34" t="s">
        <v>332</v>
      </c>
      <c r="F1094" s="34" t="s">
        <v>650</v>
      </c>
      <c r="G1094" s="80">
        <v>52650000</v>
      </c>
      <c r="H1094" s="81" t="s">
        <v>651</v>
      </c>
      <c r="I1094" s="39" t="s">
        <v>646</v>
      </c>
      <c r="J1094" s="39" t="s">
        <v>647</v>
      </c>
      <c r="K1094" s="37">
        <v>7.6999999999999999E-2</v>
      </c>
      <c r="L1094" s="3">
        <f>G1094/6.5*0.5</f>
        <v>4050000</v>
      </c>
      <c r="M1094" s="35">
        <f>G1094-L1094</f>
        <v>48600000</v>
      </c>
      <c r="N1094" s="34" t="s">
        <v>454</v>
      </c>
      <c r="O1094" s="83">
        <v>0</v>
      </c>
      <c r="P1094" s="145" t="s">
        <v>4346</v>
      </c>
    </row>
    <row r="1095" spans="2:16" ht="138" x14ac:dyDescent="0.3">
      <c r="B1095" s="34" t="s">
        <v>4404</v>
      </c>
      <c r="C1095" s="38" t="s">
        <v>652</v>
      </c>
      <c r="D1095" s="34" t="s">
        <v>653</v>
      </c>
      <c r="E1095" s="34" t="s">
        <v>332</v>
      </c>
      <c r="F1095" s="34" t="s">
        <v>654</v>
      </c>
      <c r="G1095" s="192">
        <v>12532800</v>
      </c>
      <c r="H1095" s="81" t="s">
        <v>655</v>
      </c>
      <c r="I1095" s="39">
        <v>45825</v>
      </c>
      <c r="J1095" s="39">
        <v>45900</v>
      </c>
      <c r="K1095" s="82">
        <v>0.33</v>
      </c>
      <c r="L1095" s="3">
        <f>G1095/3*1</f>
        <v>4177600</v>
      </c>
      <c r="M1095" s="35">
        <f>G1095-L1095</f>
        <v>8355200</v>
      </c>
      <c r="N1095" s="34" t="s">
        <v>454</v>
      </c>
      <c r="O1095" s="83">
        <v>0</v>
      </c>
      <c r="P1095" s="145" t="s">
        <v>3576</v>
      </c>
    </row>
    <row r="1096" spans="2:16" ht="41.4" x14ac:dyDescent="0.3">
      <c r="B1096" s="34" t="s">
        <v>4404</v>
      </c>
      <c r="C1096" s="38" t="s">
        <v>656</v>
      </c>
      <c r="D1096" s="34" t="s">
        <v>657</v>
      </c>
      <c r="E1096" s="34" t="s">
        <v>332</v>
      </c>
      <c r="F1096" s="34" t="s">
        <v>658</v>
      </c>
      <c r="G1096" s="189">
        <v>13641600</v>
      </c>
      <c r="H1096" s="81" t="s">
        <v>659</v>
      </c>
      <c r="I1096" s="39" t="s">
        <v>660</v>
      </c>
      <c r="J1096" s="39" t="s">
        <v>661</v>
      </c>
      <c r="K1096" s="82">
        <v>0</v>
      </c>
      <c r="L1096" s="3">
        <v>0</v>
      </c>
      <c r="M1096" s="189">
        <v>13641600</v>
      </c>
      <c r="N1096" s="34" t="s">
        <v>454</v>
      </c>
      <c r="O1096" s="83">
        <v>0</v>
      </c>
      <c r="P1096" s="145" t="s">
        <v>2172</v>
      </c>
    </row>
    <row r="1097" spans="2:16" ht="41.4" x14ac:dyDescent="0.3">
      <c r="B1097" s="34" t="s">
        <v>4404</v>
      </c>
      <c r="C1097" s="86" t="s">
        <v>663</v>
      </c>
      <c r="D1097" s="34" t="s">
        <v>664</v>
      </c>
      <c r="E1097" s="34" t="s">
        <v>332</v>
      </c>
      <c r="F1097" s="34" t="s">
        <v>665</v>
      </c>
      <c r="G1097" s="189">
        <v>15000000</v>
      </c>
      <c r="H1097" s="81" t="s">
        <v>666</v>
      </c>
      <c r="I1097" s="39" t="s">
        <v>667</v>
      </c>
      <c r="J1097" s="39" t="s">
        <v>668</v>
      </c>
      <c r="K1097" s="82">
        <v>0</v>
      </c>
      <c r="L1097" s="3">
        <v>0</v>
      </c>
      <c r="M1097" s="189">
        <v>15000000</v>
      </c>
      <c r="N1097" s="34" t="s">
        <v>454</v>
      </c>
      <c r="O1097" s="83">
        <v>0</v>
      </c>
      <c r="P1097" s="145" t="s">
        <v>4355</v>
      </c>
    </row>
    <row r="1098" spans="2:16" ht="82.8" x14ac:dyDescent="0.3">
      <c r="B1098" s="34" t="s">
        <v>4404</v>
      </c>
      <c r="C1098" s="38" t="s">
        <v>669</v>
      </c>
      <c r="D1098" s="34" t="s">
        <v>670</v>
      </c>
      <c r="E1098" s="34" t="s">
        <v>332</v>
      </c>
      <c r="F1098" s="34" t="s">
        <v>671</v>
      </c>
      <c r="G1098" s="83">
        <v>464493533</v>
      </c>
      <c r="H1098" s="81" t="s">
        <v>672</v>
      </c>
      <c r="I1098" s="39">
        <v>45789</v>
      </c>
      <c r="J1098" s="39">
        <v>46022</v>
      </c>
      <c r="K1098" s="82">
        <v>0.25</v>
      </c>
      <c r="L1098" s="3">
        <v>117859040</v>
      </c>
      <c r="M1098" s="246">
        <v>346634523</v>
      </c>
      <c r="N1098" s="34" t="s">
        <v>454</v>
      </c>
      <c r="O1098" s="83">
        <v>0</v>
      </c>
      <c r="P1098" s="145" t="s">
        <v>4360</v>
      </c>
    </row>
    <row r="1099" spans="2:16" ht="96.6" x14ac:dyDescent="0.3">
      <c r="B1099" s="34" t="s">
        <v>4404</v>
      </c>
      <c r="C1099" s="38" t="s">
        <v>674</v>
      </c>
      <c r="D1099" s="34" t="s">
        <v>675</v>
      </c>
      <c r="E1099" s="34" t="s">
        <v>332</v>
      </c>
      <c r="F1099" s="34" t="s">
        <v>676</v>
      </c>
      <c r="G1099" s="83">
        <v>55767110</v>
      </c>
      <c r="H1099" s="81" t="s">
        <v>677</v>
      </c>
      <c r="I1099" s="39">
        <v>45747</v>
      </c>
      <c r="J1099" s="39">
        <v>45756</v>
      </c>
      <c r="K1099" s="82">
        <v>1</v>
      </c>
      <c r="L1099" s="3">
        <v>55767110</v>
      </c>
      <c r="M1099" s="35">
        <v>0</v>
      </c>
      <c r="N1099" s="34" t="s">
        <v>454</v>
      </c>
      <c r="O1099" s="83">
        <v>0</v>
      </c>
      <c r="P1099" s="145" t="s">
        <v>4365</v>
      </c>
    </row>
    <row r="1100" spans="2:16" ht="82.8" x14ac:dyDescent="0.3">
      <c r="B1100" s="34" t="s">
        <v>4404</v>
      </c>
      <c r="C1100" s="38" t="s">
        <v>678</v>
      </c>
      <c r="D1100" s="34" t="s">
        <v>679</v>
      </c>
      <c r="E1100" s="34" t="s">
        <v>332</v>
      </c>
      <c r="F1100" s="34" t="s">
        <v>680</v>
      </c>
      <c r="G1100" s="83">
        <v>231542040</v>
      </c>
      <c r="H1100" s="81" t="s">
        <v>681</v>
      </c>
      <c r="I1100" s="39">
        <v>45803</v>
      </c>
      <c r="J1100" s="39">
        <v>45991</v>
      </c>
      <c r="K1100" s="82">
        <v>0</v>
      </c>
      <c r="L1100" s="3">
        <v>0</v>
      </c>
      <c r="M1100" s="83">
        <v>231542040</v>
      </c>
      <c r="N1100" s="34" t="s">
        <v>454</v>
      </c>
      <c r="O1100" s="83">
        <v>0</v>
      </c>
      <c r="P1100" s="145" t="s">
        <v>3532</v>
      </c>
    </row>
    <row r="1101" spans="2:16" ht="82.8" x14ac:dyDescent="0.3">
      <c r="B1101" s="34" t="s">
        <v>4404</v>
      </c>
      <c r="C1101" s="38" t="s">
        <v>683</v>
      </c>
      <c r="D1101" s="34" t="s">
        <v>684</v>
      </c>
      <c r="E1101" s="34" t="s">
        <v>332</v>
      </c>
      <c r="F1101" s="34" t="s">
        <v>685</v>
      </c>
      <c r="G1101" s="83">
        <v>323701979</v>
      </c>
      <c r="H1101" s="81" t="s">
        <v>686</v>
      </c>
      <c r="I1101" s="39">
        <v>45798</v>
      </c>
      <c r="J1101" s="39">
        <v>45961</v>
      </c>
      <c r="K1101" s="82">
        <v>0.54</v>
      </c>
      <c r="L1101" s="3">
        <v>173274161</v>
      </c>
      <c r="M1101" s="83">
        <f>G1101-L1101</f>
        <v>150427818</v>
      </c>
      <c r="N1101" s="34" t="s">
        <v>454</v>
      </c>
      <c r="O1101" s="83">
        <v>0</v>
      </c>
      <c r="P1101" s="145" t="s">
        <v>3532</v>
      </c>
    </row>
    <row r="1102" spans="2:16" ht="82.8" x14ac:dyDescent="0.3">
      <c r="B1102" s="34" t="s">
        <v>4404</v>
      </c>
      <c r="C1102" s="38" t="s">
        <v>688</v>
      </c>
      <c r="D1102" s="34" t="s">
        <v>689</v>
      </c>
      <c r="E1102" s="34" t="s">
        <v>332</v>
      </c>
      <c r="F1102" s="34" t="s">
        <v>690</v>
      </c>
      <c r="G1102" s="83">
        <v>2198842774</v>
      </c>
      <c r="H1102" s="81" t="s">
        <v>691</v>
      </c>
      <c r="I1102" s="39">
        <v>45849</v>
      </c>
      <c r="J1102" s="39">
        <v>46022</v>
      </c>
      <c r="K1102" s="82">
        <v>0</v>
      </c>
      <c r="L1102" s="3">
        <v>0</v>
      </c>
      <c r="M1102" s="83">
        <v>2198842774</v>
      </c>
      <c r="N1102" s="34" t="s">
        <v>454</v>
      </c>
      <c r="O1102" s="83">
        <v>0</v>
      </c>
      <c r="P1102" s="145" t="s">
        <v>3573</v>
      </c>
    </row>
    <row r="1103" spans="2:16" ht="55.2" x14ac:dyDescent="0.3">
      <c r="B1103" s="34" t="s">
        <v>4404</v>
      </c>
      <c r="C1103" s="66" t="s">
        <v>3644</v>
      </c>
      <c r="D1103" s="52" t="s">
        <v>3645</v>
      </c>
      <c r="E1103" s="52" t="s">
        <v>3604</v>
      </c>
      <c r="F1103" s="52" t="s">
        <v>3646</v>
      </c>
      <c r="G1103" s="67">
        <v>193234606</v>
      </c>
      <c r="H1103" s="68" t="s">
        <v>3647</v>
      </c>
      <c r="I1103" s="69">
        <v>45749</v>
      </c>
      <c r="J1103" s="69">
        <v>45930</v>
      </c>
      <c r="K1103" s="70">
        <v>0.29151010352669438</v>
      </c>
      <c r="L1103" s="71">
        <v>56329840</v>
      </c>
      <c r="M1103" s="67">
        <v>136904766</v>
      </c>
      <c r="N1103" s="52" t="s">
        <v>3419</v>
      </c>
      <c r="O1103" s="72">
        <v>0</v>
      </c>
      <c r="P1103" s="145" t="s">
        <v>4376</v>
      </c>
    </row>
    <row r="1104" spans="2:16" ht="82.8" x14ac:dyDescent="0.3">
      <c r="B1104" s="34" t="s">
        <v>4404</v>
      </c>
      <c r="C1104" s="66" t="s">
        <v>3649</v>
      </c>
      <c r="D1104" s="52" t="s">
        <v>3650</v>
      </c>
      <c r="E1104" s="52" t="s">
        <v>3604</v>
      </c>
      <c r="F1104" s="52" t="s">
        <v>3651</v>
      </c>
      <c r="G1104" s="67">
        <v>1392525000</v>
      </c>
      <c r="H1104" s="68" t="s">
        <v>3652</v>
      </c>
      <c r="I1104" s="69">
        <v>45755</v>
      </c>
      <c r="J1104" s="69">
        <v>46022</v>
      </c>
      <c r="K1104" s="70">
        <v>0</v>
      </c>
      <c r="L1104" s="71">
        <v>0</v>
      </c>
      <c r="M1104" s="67">
        <v>1392525000</v>
      </c>
      <c r="N1104" s="52" t="s">
        <v>3419</v>
      </c>
      <c r="O1104" s="72">
        <v>0</v>
      </c>
      <c r="P1104" s="145" t="s">
        <v>4381</v>
      </c>
    </row>
    <row r="1105" spans="2:16" ht="69" x14ac:dyDescent="0.3">
      <c r="B1105" s="34" t="s">
        <v>4404</v>
      </c>
      <c r="C1105" s="66" t="s">
        <v>3654</v>
      </c>
      <c r="D1105" s="52" t="s">
        <v>3655</v>
      </c>
      <c r="E1105" s="52" t="s">
        <v>3604</v>
      </c>
      <c r="F1105" s="52" t="s">
        <v>3656</v>
      </c>
      <c r="G1105" s="67">
        <v>1160627915</v>
      </c>
      <c r="H1105" s="68" t="s">
        <v>3657</v>
      </c>
      <c r="I1105" s="69">
        <v>45807</v>
      </c>
      <c r="J1105" s="69">
        <v>45930</v>
      </c>
      <c r="K1105" s="70">
        <v>0.24760142013299757</v>
      </c>
      <c r="L1105" s="71">
        <v>287373120</v>
      </c>
      <c r="M1105" s="67">
        <v>873254795</v>
      </c>
      <c r="N1105" s="52" t="s">
        <v>3419</v>
      </c>
      <c r="O1105" s="72">
        <v>0</v>
      </c>
      <c r="P1105" s="145" t="s">
        <v>3532</v>
      </c>
    </row>
    <row r="1106" spans="2:16" ht="82.8" x14ac:dyDescent="0.3">
      <c r="B1106" s="34" t="s">
        <v>4404</v>
      </c>
      <c r="C1106" s="66" t="s">
        <v>3659</v>
      </c>
      <c r="D1106" s="52" t="s">
        <v>3660</v>
      </c>
      <c r="E1106" s="52" t="s">
        <v>3604</v>
      </c>
      <c r="F1106" s="52" t="s">
        <v>3661</v>
      </c>
      <c r="G1106" s="67">
        <v>147279000</v>
      </c>
      <c r="H1106" s="68" t="s">
        <v>3662</v>
      </c>
      <c r="I1106" s="69">
        <v>45807</v>
      </c>
      <c r="J1106" s="69">
        <v>45989</v>
      </c>
      <c r="K1106" s="70">
        <v>0</v>
      </c>
      <c r="L1106" s="71">
        <v>0</v>
      </c>
      <c r="M1106" s="67">
        <v>147279000</v>
      </c>
      <c r="N1106" s="52" t="s">
        <v>3419</v>
      </c>
      <c r="O1106" s="254">
        <v>0</v>
      </c>
      <c r="P1106" s="145" t="s">
        <v>3586</v>
      </c>
    </row>
    <row r="1107" spans="2:16" ht="69" x14ac:dyDescent="0.3">
      <c r="B1107" s="34" t="s">
        <v>4404</v>
      </c>
      <c r="C1107" s="66" t="s">
        <v>3663</v>
      </c>
      <c r="D1107" s="52" t="s">
        <v>3664</v>
      </c>
      <c r="E1107" s="52" t="s">
        <v>3604</v>
      </c>
      <c r="F1107" s="52" t="s">
        <v>3665</v>
      </c>
      <c r="G1107" s="67">
        <v>113948610</v>
      </c>
      <c r="H1107" s="68" t="s">
        <v>3666</v>
      </c>
      <c r="I1107" s="69">
        <v>45799</v>
      </c>
      <c r="J1107" s="69">
        <v>45989</v>
      </c>
      <c r="K1107" s="70">
        <v>0</v>
      </c>
      <c r="L1107" s="71">
        <v>0</v>
      </c>
      <c r="M1107" s="67">
        <v>113948610</v>
      </c>
      <c r="N1107" s="52" t="s">
        <v>3419</v>
      </c>
      <c r="O1107" s="254">
        <v>0</v>
      </c>
      <c r="P1107" s="145" t="s">
        <v>4387</v>
      </c>
    </row>
    <row r="1108" spans="2:16" ht="55.2" x14ac:dyDescent="0.3">
      <c r="B1108" s="34" t="s">
        <v>4404</v>
      </c>
      <c r="C1108" s="66" t="s">
        <v>3667</v>
      </c>
      <c r="D1108" s="52" t="s">
        <v>3668</v>
      </c>
      <c r="E1108" s="52" t="s">
        <v>3604</v>
      </c>
      <c r="F1108" s="52" t="s">
        <v>3669</v>
      </c>
      <c r="G1108" s="67">
        <v>1584419000</v>
      </c>
      <c r="H1108" s="68" t="s">
        <v>3670</v>
      </c>
      <c r="I1108" s="69">
        <v>45805</v>
      </c>
      <c r="J1108" s="69">
        <v>45989</v>
      </c>
      <c r="K1108" s="70">
        <v>7.6296412123308288E-2</v>
      </c>
      <c r="L1108" s="71">
        <v>120885485</v>
      </c>
      <c r="M1108" s="67">
        <v>1463533515</v>
      </c>
      <c r="N1108" s="52" t="s">
        <v>3419</v>
      </c>
      <c r="O1108" s="254">
        <v>0</v>
      </c>
      <c r="P1108" s="145" t="s">
        <v>4346</v>
      </c>
    </row>
    <row r="1109" spans="2:16" ht="82.8" x14ac:dyDescent="0.3">
      <c r="B1109" s="34" t="s">
        <v>4404</v>
      </c>
      <c r="C1109" s="66" t="s">
        <v>3672</v>
      </c>
      <c r="D1109" s="52" t="s">
        <v>3673</v>
      </c>
      <c r="E1109" s="52" t="s">
        <v>3604</v>
      </c>
      <c r="F1109" s="52" t="s">
        <v>3674</v>
      </c>
      <c r="G1109" s="67">
        <v>699908398</v>
      </c>
      <c r="H1109" s="68" t="s">
        <v>3675</v>
      </c>
      <c r="I1109" s="69">
        <v>45811</v>
      </c>
      <c r="J1109" s="69">
        <v>45964</v>
      </c>
      <c r="K1109" s="70">
        <v>9.4976225731756403E-2</v>
      </c>
      <c r="L1109" s="71">
        <v>66474658</v>
      </c>
      <c r="M1109" s="67">
        <v>633433740</v>
      </c>
      <c r="N1109" s="52" t="s">
        <v>3419</v>
      </c>
      <c r="O1109" s="254">
        <v>0</v>
      </c>
      <c r="P1109" s="145" t="s">
        <v>2945</v>
      </c>
    </row>
    <row r="1110" spans="2:16" ht="82.8" x14ac:dyDescent="0.3">
      <c r="B1110" s="34" t="s">
        <v>4404</v>
      </c>
      <c r="C1110" s="66" t="s">
        <v>3676</v>
      </c>
      <c r="D1110" s="52" t="s">
        <v>3677</v>
      </c>
      <c r="E1110" s="52" t="s">
        <v>3604</v>
      </c>
      <c r="F1110" s="52" t="s">
        <v>3678</v>
      </c>
      <c r="G1110" s="67">
        <v>271235049</v>
      </c>
      <c r="H1110" s="68" t="s">
        <v>3679</v>
      </c>
      <c r="I1110" s="69">
        <v>45839</v>
      </c>
      <c r="J1110" s="69">
        <v>45989</v>
      </c>
      <c r="K1110" s="70">
        <v>0</v>
      </c>
      <c r="L1110" s="71">
        <v>0</v>
      </c>
      <c r="M1110" s="67">
        <v>271235049</v>
      </c>
      <c r="N1110" s="52" t="s">
        <v>3419</v>
      </c>
      <c r="O1110" s="254">
        <v>0</v>
      </c>
      <c r="P1110" s="145" t="s">
        <v>4399</v>
      </c>
    </row>
    <row r="1111" spans="2:16" ht="69" x14ac:dyDescent="0.3">
      <c r="B1111" s="156" t="s">
        <v>4576</v>
      </c>
      <c r="C1111" s="165" t="s">
        <v>4157</v>
      </c>
      <c r="D1111" s="156" t="s">
        <v>4158</v>
      </c>
      <c r="E1111" s="156" t="s">
        <v>332</v>
      </c>
      <c r="F1111" s="156" t="s">
        <v>4159</v>
      </c>
      <c r="G1111" s="185">
        <v>4296151955</v>
      </c>
      <c r="H1111" s="198" t="s">
        <v>4160</v>
      </c>
      <c r="I1111" s="208">
        <v>44503</v>
      </c>
      <c r="J1111" s="208">
        <v>45930</v>
      </c>
      <c r="K1111" s="217">
        <v>0.92940650418326076</v>
      </c>
      <c r="L1111" s="231">
        <v>7342535989</v>
      </c>
      <c r="M1111" s="185">
        <v>557705677</v>
      </c>
      <c r="N1111" s="156">
        <v>6</v>
      </c>
      <c r="O1111" s="260">
        <v>3604089711</v>
      </c>
      <c r="P1111" s="145"/>
    </row>
    <row r="1112" spans="2:16" ht="69" x14ac:dyDescent="0.3">
      <c r="B1112" s="52" t="s">
        <v>4576</v>
      </c>
      <c r="C1112" s="158" t="s">
        <v>4411</v>
      </c>
      <c r="D1112" s="74" t="s">
        <v>4412</v>
      </c>
      <c r="E1112" s="75" t="s">
        <v>4413</v>
      </c>
      <c r="F1112" s="74" t="s">
        <v>4414</v>
      </c>
      <c r="G1112" s="76">
        <v>11429000</v>
      </c>
      <c r="H1112" s="73" t="s">
        <v>4415</v>
      </c>
      <c r="I1112" s="77">
        <v>45684</v>
      </c>
      <c r="J1112" s="77">
        <v>45838</v>
      </c>
      <c r="K1112" s="28">
        <v>1</v>
      </c>
      <c r="L1112" s="225">
        <v>68574000</v>
      </c>
      <c r="M1112" s="185">
        <v>0</v>
      </c>
      <c r="N1112" s="65">
        <v>0</v>
      </c>
      <c r="O1112" s="225">
        <v>0</v>
      </c>
      <c r="P1112" s="24" t="s">
        <v>4571</v>
      </c>
    </row>
    <row r="1113" spans="2:16" ht="69" x14ac:dyDescent="0.3">
      <c r="B1113" s="52" t="s">
        <v>4576</v>
      </c>
      <c r="C1113" s="158" t="s">
        <v>4416</v>
      </c>
      <c r="D1113" s="74" t="s">
        <v>4417</v>
      </c>
      <c r="E1113" s="75" t="s">
        <v>4413</v>
      </c>
      <c r="F1113" s="74" t="s">
        <v>4418</v>
      </c>
      <c r="G1113" s="76">
        <v>11429000</v>
      </c>
      <c r="H1113" s="73" t="s">
        <v>4419</v>
      </c>
      <c r="I1113" s="77">
        <v>45684</v>
      </c>
      <c r="J1113" s="77">
        <v>45838</v>
      </c>
      <c r="K1113" s="28">
        <v>1</v>
      </c>
      <c r="L1113" s="225">
        <v>62859500</v>
      </c>
      <c r="M1113" s="185">
        <v>0</v>
      </c>
      <c r="N1113" s="65">
        <v>0</v>
      </c>
      <c r="O1113" s="225">
        <v>0</v>
      </c>
      <c r="P1113" s="24" t="s">
        <v>4571</v>
      </c>
    </row>
    <row r="1114" spans="2:16" ht="41.4" x14ac:dyDescent="0.3">
      <c r="B1114" s="52" t="s">
        <v>4576</v>
      </c>
      <c r="C1114" s="158" t="s">
        <v>4420</v>
      </c>
      <c r="D1114" s="74" t="s">
        <v>4421</v>
      </c>
      <c r="E1114" s="75" t="s">
        <v>4413</v>
      </c>
      <c r="F1114" s="74" t="s">
        <v>4422</v>
      </c>
      <c r="G1114" s="76">
        <v>11429000</v>
      </c>
      <c r="H1114" s="73" t="s">
        <v>4423</v>
      </c>
      <c r="I1114" s="77">
        <v>45684</v>
      </c>
      <c r="J1114" s="77">
        <v>45838</v>
      </c>
      <c r="K1114" s="28">
        <v>1</v>
      </c>
      <c r="L1114" s="225">
        <v>62859500</v>
      </c>
      <c r="M1114" s="185">
        <v>0</v>
      </c>
      <c r="N1114" s="65">
        <v>0</v>
      </c>
      <c r="O1114" s="225">
        <v>0</v>
      </c>
      <c r="P1114" s="24" t="s">
        <v>4571</v>
      </c>
    </row>
    <row r="1115" spans="2:16" ht="41.4" x14ac:dyDescent="0.3">
      <c r="B1115" s="52" t="s">
        <v>4576</v>
      </c>
      <c r="C1115" s="158" t="s">
        <v>4424</v>
      </c>
      <c r="D1115" s="74" t="s">
        <v>4425</v>
      </c>
      <c r="E1115" s="75" t="s">
        <v>4413</v>
      </c>
      <c r="F1115" s="74" t="s">
        <v>4426</v>
      </c>
      <c r="G1115" s="76">
        <v>8000000</v>
      </c>
      <c r="H1115" s="73" t="s">
        <v>4427</v>
      </c>
      <c r="I1115" s="77">
        <v>45684</v>
      </c>
      <c r="J1115" s="77">
        <v>45838</v>
      </c>
      <c r="K1115" s="28">
        <v>1</v>
      </c>
      <c r="L1115" s="225">
        <v>44000000</v>
      </c>
      <c r="M1115" s="185">
        <v>0</v>
      </c>
      <c r="N1115" s="65">
        <v>0</v>
      </c>
      <c r="O1115" s="225">
        <v>0</v>
      </c>
      <c r="P1115" s="24" t="s">
        <v>4571</v>
      </c>
    </row>
    <row r="1116" spans="2:16" ht="41.4" x14ac:dyDescent="0.3">
      <c r="B1116" s="52" t="s">
        <v>4576</v>
      </c>
      <c r="C1116" s="158" t="s">
        <v>4428</v>
      </c>
      <c r="D1116" s="74" t="s">
        <v>4429</v>
      </c>
      <c r="E1116" s="75" t="s">
        <v>4413</v>
      </c>
      <c r="F1116" s="74" t="s">
        <v>4430</v>
      </c>
      <c r="G1116" s="76">
        <v>8000000</v>
      </c>
      <c r="H1116" s="73" t="s">
        <v>4431</v>
      </c>
      <c r="I1116" s="77">
        <v>45684</v>
      </c>
      <c r="J1116" s="77">
        <v>45838</v>
      </c>
      <c r="K1116" s="28">
        <v>1</v>
      </c>
      <c r="L1116" s="225">
        <v>44000000</v>
      </c>
      <c r="M1116" s="185">
        <v>0</v>
      </c>
      <c r="N1116" s="65">
        <v>0</v>
      </c>
      <c r="O1116" s="225">
        <v>0</v>
      </c>
      <c r="P1116" s="24" t="s">
        <v>4571</v>
      </c>
    </row>
    <row r="1117" spans="2:16" ht="41.4" x14ac:dyDescent="0.3">
      <c r="B1117" s="52" t="s">
        <v>4576</v>
      </c>
      <c r="C1117" s="158" t="s">
        <v>4424</v>
      </c>
      <c r="D1117" s="74" t="s">
        <v>4432</v>
      </c>
      <c r="E1117" s="75" t="s">
        <v>4413</v>
      </c>
      <c r="F1117" s="74" t="s">
        <v>4433</v>
      </c>
      <c r="G1117" s="76">
        <v>6500000</v>
      </c>
      <c r="H1117" s="73" t="s">
        <v>4434</v>
      </c>
      <c r="I1117" s="77">
        <v>45684</v>
      </c>
      <c r="J1117" s="77">
        <v>45838</v>
      </c>
      <c r="K1117" s="28">
        <v>1</v>
      </c>
      <c r="L1117" s="225">
        <v>39000000</v>
      </c>
      <c r="M1117" s="185">
        <v>0</v>
      </c>
      <c r="N1117" s="65">
        <v>0</v>
      </c>
      <c r="O1117" s="225">
        <v>0</v>
      </c>
      <c r="P1117" s="24" t="s">
        <v>4572</v>
      </c>
    </row>
    <row r="1118" spans="2:16" ht="41.4" x14ac:dyDescent="0.3">
      <c r="B1118" s="52" t="s">
        <v>4576</v>
      </c>
      <c r="C1118" s="158" t="s">
        <v>4428</v>
      </c>
      <c r="D1118" s="74" t="s">
        <v>4435</v>
      </c>
      <c r="E1118" s="75" t="s">
        <v>4413</v>
      </c>
      <c r="F1118" s="74" t="s">
        <v>4436</v>
      </c>
      <c r="G1118" s="76">
        <v>8180700</v>
      </c>
      <c r="H1118" s="73" t="s">
        <v>4437</v>
      </c>
      <c r="I1118" s="77">
        <v>45684</v>
      </c>
      <c r="J1118" s="77">
        <v>45838</v>
      </c>
      <c r="K1118" s="28">
        <v>1</v>
      </c>
      <c r="L1118" s="225">
        <v>49084200</v>
      </c>
      <c r="M1118" s="185">
        <v>0</v>
      </c>
      <c r="N1118" s="65">
        <v>0</v>
      </c>
      <c r="O1118" s="225">
        <v>0</v>
      </c>
      <c r="P1118" s="24" t="s">
        <v>4573</v>
      </c>
    </row>
    <row r="1119" spans="2:16" ht="41.4" x14ac:dyDescent="0.3">
      <c r="B1119" s="52" t="s">
        <v>4576</v>
      </c>
      <c r="C1119" s="158" t="s">
        <v>4438</v>
      </c>
      <c r="D1119" s="74" t="s">
        <v>4439</v>
      </c>
      <c r="E1119" s="75" t="s">
        <v>4413</v>
      </c>
      <c r="F1119" s="74" t="s">
        <v>4440</v>
      </c>
      <c r="G1119" s="76">
        <v>7200000</v>
      </c>
      <c r="H1119" s="73" t="s">
        <v>4441</v>
      </c>
      <c r="I1119" s="77">
        <v>45684</v>
      </c>
      <c r="J1119" s="77">
        <v>45838</v>
      </c>
      <c r="K1119" s="28">
        <v>1</v>
      </c>
      <c r="L1119" s="225">
        <v>43200000</v>
      </c>
      <c r="M1119" s="185">
        <v>0</v>
      </c>
      <c r="N1119" s="65">
        <v>0</v>
      </c>
      <c r="O1119" s="225">
        <v>0</v>
      </c>
      <c r="P1119" s="24" t="s">
        <v>4573</v>
      </c>
    </row>
    <row r="1120" spans="2:16" ht="41.4" x14ac:dyDescent="0.3">
      <c r="B1120" s="52" t="s">
        <v>4576</v>
      </c>
      <c r="C1120" s="158" t="s">
        <v>4424</v>
      </c>
      <c r="D1120" s="74" t="s">
        <v>4442</v>
      </c>
      <c r="E1120" s="75" t="s">
        <v>4413</v>
      </c>
      <c r="F1120" s="74" t="s">
        <v>4443</v>
      </c>
      <c r="G1120" s="76">
        <v>6000000</v>
      </c>
      <c r="H1120" s="73" t="s">
        <v>4444</v>
      </c>
      <c r="I1120" s="77">
        <v>45684</v>
      </c>
      <c r="J1120" s="77">
        <v>45838</v>
      </c>
      <c r="K1120" s="28">
        <v>1</v>
      </c>
      <c r="L1120" s="225">
        <v>36000000</v>
      </c>
      <c r="M1120" s="185">
        <v>0</v>
      </c>
      <c r="N1120" s="65">
        <v>0</v>
      </c>
      <c r="O1120" s="225">
        <v>0</v>
      </c>
      <c r="P1120" s="24" t="s">
        <v>4573</v>
      </c>
    </row>
    <row r="1121" spans="2:16" ht="41.4" x14ac:dyDescent="0.3">
      <c r="B1121" s="52" t="s">
        <v>4576</v>
      </c>
      <c r="C1121" s="158" t="s">
        <v>4445</v>
      </c>
      <c r="D1121" s="74" t="s">
        <v>4446</v>
      </c>
      <c r="E1121" s="75" t="s">
        <v>4413</v>
      </c>
      <c r="F1121" s="74" t="s">
        <v>4447</v>
      </c>
      <c r="G1121" s="76">
        <v>7000000</v>
      </c>
      <c r="H1121" s="73" t="s">
        <v>4448</v>
      </c>
      <c r="I1121" s="77">
        <v>45684</v>
      </c>
      <c r="J1121" s="77">
        <v>45838</v>
      </c>
      <c r="K1121" s="28">
        <v>1</v>
      </c>
      <c r="L1121" s="225">
        <v>42000000</v>
      </c>
      <c r="M1121" s="185">
        <v>0</v>
      </c>
      <c r="N1121" s="65">
        <v>0</v>
      </c>
      <c r="O1121" s="225">
        <v>0</v>
      </c>
      <c r="P1121" s="24" t="s">
        <v>4573</v>
      </c>
    </row>
    <row r="1122" spans="2:16" ht="41.4" x14ac:dyDescent="0.3">
      <c r="B1122" s="52" t="s">
        <v>4576</v>
      </c>
      <c r="C1122" s="158" t="s">
        <v>4424</v>
      </c>
      <c r="D1122" s="74" t="s">
        <v>4449</v>
      </c>
      <c r="E1122" s="75" t="s">
        <v>4413</v>
      </c>
      <c r="F1122" s="74" t="s">
        <v>4450</v>
      </c>
      <c r="G1122" s="76">
        <v>7000000</v>
      </c>
      <c r="H1122" s="73" t="s">
        <v>4451</v>
      </c>
      <c r="I1122" s="77">
        <v>45684</v>
      </c>
      <c r="J1122" s="77">
        <v>45838</v>
      </c>
      <c r="K1122" s="28">
        <v>1</v>
      </c>
      <c r="L1122" s="225">
        <v>38500000</v>
      </c>
      <c r="M1122" s="185">
        <v>0</v>
      </c>
      <c r="N1122" s="65">
        <v>0</v>
      </c>
      <c r="O1122" s="225">
        <v>0</v>
      </c>
      <c r="P1122" s="24" t="s">
        <v>4573</v>
      </c>
    </row>
    <row r="1123" spans="2:16" ht="41.4" x14ac:dyDescent="0.3">
      <c r="B1123" s="52" t="s">
        <v>4576</v>
      </c>
      <c r="C1123" s="158" t="s">
        <v>4452</v>
      </c>
      <c r="D1123" s="74" t="s">
        <v>4453</v>
      </c>
      <c r="E1123" s="75" t="s">
        <v>4413</v>
      </c>
      <c r="F1123" s="74" t="s">
        <v>4454</v>
      </c>
      <c r="G1123" s="76">
        <v>7000000</v>
      </c>
      <c r="H1123" s="73" t="s">
        <v>4455</v>
      </c>
      <c r="I1123" s="77">
        <v>45684</v>
      </c>
      <c r="J1123" s="77">
        <v>45838</v>
      </c>
      <c r="K1123" s="28">
        <v>1</v>
      </c>
      <c r="L1123" s="225">
        <v>42000000</v>
      </c>
      <c r="M1123" s="185">
        <v>0</v>
      </c>
      <c r="N1123" s="65">
        <v>0</v>
      </c>
      <c r="O1123" s="225">
        <v>0</v>
      </c>
      <c r="P1123" s="24" t="s">
        <v>4573</v>
      </c>
    </row>
    <row r="1124" spans="2:16" ht="41.4" x14ac:dyDescent="0.3">
      <c r="B1124" s="52" t="s">
        <v>4576</v>
      </c>
      <c r="C1124" s="158" t="s">
        <v>4438</v>
      </c>
      <c r="D1124" s="74" t="s">
        <v>4456</v>
      </c>
      <c r="E1124" s="75" t="s">
        <v>4413</v>
      </c>
      <c r="F1124" s="74" t="s">
        <v>4457</v>
      </c>
      <c r="G1124" s="76">
        <v>6000000</v>
      </c>
      <c r="H1124" s="73" t="s">
        <v>4458</v>
      </c>
      <c r="I1124" s="77">
        <v>45684</v>
      </c>
      <c r="J1124" s="77">
        <v>45838</v>
      </c>
      <c r="K1124" s="28">
        <v>1</v>
      </c>
      <c r="L1124" s="225">
        <v>36000000</v>
      </c>
      <c r="M1124" s="185">
        <v>0</v>
      </c>
      <c r="N1124" s="65">
        <v>0</v>
      </c>
      <c r="O1124" s="225">
        <v>0</v>
      </c>
      <c r="P1124" s="24" t="s">
        <v>4573</v>
      </c>
    </row>
    <row r="1125" spans="2:16" ht="41.4" x14ac:dyDescent="0.3">
      <c r="B1125" s="52" t="s">
        <v>4576</v>
      </c>
      <c r="C1125" s="158" t="s">
        <v>4459</v>
      </c>
      <c r="D1125" s="74" t="s">
        <v>4460</v>
      </c>
      <c r="E1125" s="75" t="s">
        <v>4413</v>
      </c>
      <c r="F1125" s="74" t="s">
        <v>4461</v>
      </c>
      <c r="G1125" s="76">
        <v>6000000</v>
      </c>
      <c r="H1125" s="73" t="s">
        <v>4462</v>
      </c>
      <c r="I1125" s="77">
        <v>45684</v>
      </c>
      <c r="J1125" s="77">
        <v>45838</v>
      </c>
      <c r="K1125" s="28">
        <v>1</v>
      </c>
      <c r="L1125" s="225">
        <v>36000000</v>
      </c>
      <c r="M1125" s="185">
        <v>0</v>
      </c>
      <c r="N1125" s="65">
        <v>0</v>
      </c>
      <c r="O1125" s="225">
        <v>0</v>
      </c>
      <c r="P1125" s="24" t="s">
        <v>4573</v>
      </c>
    </row>
    <row r="1126" spans="2:16" ht="55.2" x14ac:dyDescent="0.3">
      <c r="B1126" s="52" t="s">
        <v>4576</v>
      </c>
      <c r="C1126" s="158" t="s">
        <v>4463</v>
      </c>
      <c r="D1126" s="74" t="s">
        <v>4464</v>
      </c>
      <c r="E1126" s="75" t="s">
        <v>4413</v>
      </c>
      <c r="F1126" s="74" t="s">
        <v>4465</v>
      </c>
      <c r="G1126" s="76">
        <v>4547200</v>
      </c>
      <c r="H1126" s="73" t="s">
        <v>4466</v>
      </c>
      <c r="I1126" s="77">
        <v>45684</v>
      </c>
      <c r="J1126" s="77">
        <v>45838</v>
      </c>
      <c r="K1126" s="28">
        <v>1</v>
      </c>
      <c r="L1126" s="225">
        <v>27283200</v>
      </c>
      <c r="M1126" s="185">
        <v>0</v>
      </c>
      <c r="N1126" s="65">
        <v>0</v>
      </c>
      <c r="O1126" s="225">
        <v>0</v>
      </c>
      <c r="P1126" s="24" t="s">
        <v>4573</v>
      </c>
    </row>
    <row r="1127" spans="2:16" ht="41.4" x14ac:dyDescent="0.3">
      <c r="B1127" s="52" t="s">
        <v>4576</v>
      </c>
      <c r="C1127" s="158" t="s">
        <v>4438</v>
      </c>
      <c r="D1127" s="74" t="s">
        <v>4028</v>
      </c>
      <c r="E1127" s="78" t="s">
        <v>4413</v>
      </c>
      <c r="F1127" s="74" t="s">
        <v>4467</v>
      </c>
      <c r="G1127" s="76">
        <v>5427520</v>
      </c>
      <c r="H1127" s="73" t="s">
        <v>4468</v>
      </c>
      <c r="I1127" s="77">
        <v>45684</v>
      </c>
      <c r="J1127" s="77">
        <v>45838</v>
      </c>
      <c r="K1127" s="28">
        <v>1</v>
      </c>
      <c r="L1127" s="225">
        <v>29851250</v>
      </c>
      <c r="M1127" s="185">
        <v>0</v>
      </c>
      <c r="N1127" s="65">
        <v>0</v>
      </c>
      <c r="O1127" s="225">
        <v>0</v>
      </c>
      <c r="P1127" s="24" t="s">
        <v>4573</v>
      </c>
    </row>
    <row r="1128" spans="2:16" ht="41.4" x14ac:dyDescent="0.3">
      <c r="B1128" s="52" t="s">
        <v>4576</v>
      </c>
      <c r="C1128" s="158" t="s">
        <v>4463</v>
      </c>
      <c r="D1128" s="74" t="s">
        <v>4469</v>
      </c>
      <c r="E1128" s="75" t="s">
        <v>4413</v>
      </c>
      <c r="F1128" s="74" t="s">
        <v>4470</v>
      </c>
      <c r="G1128" s="76">
        <v>3345500</v>
      </c>
      <c r="H1128" s="73" t="s">
        <v>4471</v>
      </c>
      <c r="I1128" s="77">
        <v>45684</v>
      </c>
      <c r="J1128" s="77">
        <v>45838</v>
      </c>
      <c r="K1128" s="28">
        <v>1</v>
      </c>
      <c r="L1128" s="225">
        <v>20073000</v>
      </c>
      <c r="M1128" s="185">
        <v>0</v>
      </c>
      <c r="N1128" s="65">
        <v>0</v>
      </c>
      <c r="O1128" s="225">
        <v>0</v>
      </c>
      <c r="P1128" s="24" t="s">
        <v>4574</v>
      </c>
    </row>
    <row r="1129" spans="2:16" ht="82.8" x14ac:dyDescent="0.3">
      <c r="B1129" s="52" t="s">
        <v>4576</v>
      </c>
      <c r="C1129" s="158" t="s">
        <v>4472</v>
      </c>
      <c r="D1129" s="74" t="s">
        <v>4473</v>
      </c>
      <c r="E1129" s="75" t="s">
        <v>4413</v>
      </c>
      <c r="F1129" s="74" t="s">
        <v>4474</v>
      </c>
      <c r="G1129" s="76">
        <v>5001920</v>
      </c>
      <c r="H1129" s="73" t="s">
        <v>4475</v>
      </c>
      <c r="I1129" s="77">
        <v>45684</v>
      </c>
      <c r="J1129" s="77">
        <v>45838</v>
      </c>
      <c r="K1129" s="28">
        <v>1</v>
      </c>
      <c r="L1129" s="225">
        <v>30011520</v>
      </c>
      <c r="M1129" s="185">
        <v>0</v>
      </c>
      <c r="N1129" s="65">
        <v>0</v>
      </c>
      <c r="O1129" s="225">
        <v>0</v>
      </c>
      <c r="P1129" s="24" t="s">
        <v>4574</v>
      </c>
    </row>
    <row r="1130" spans="2:16" ht="55.2" x14ac:dyDescent="0.3">
      <c r="B1130" s="52" t="s">
        <v>4576</v>
      </c>
      <c r="C1130" s="158" t="s">
        <v>4463</v>
      </c>
      <c r="D1130" s="74" t="s">
        <v>4476</v>
      </c>
      <c r="E1130" s="75" t="s">
        <v>4413</v>
      </c>
      <c r="F1130" s="74" t="s">
        <v>4477</v>
      </c>
      <c r="G1130" s="76">
        <v>4043400</v>
      </c>
      <c r="H1130" s="73" t="s">
        <v>4478</v>
      </c>
      <c r="I1130" s="77">
        <v>45684</v>
      </c>
      <c r="J1130" s="77">
        <v>45838</v>
      </c>
      <c r="K1130" s="28">
        <v>1</v>
      </c>
      <c r="L1130" s="225">
        <v>24260400</v>
      </c>
      <c r="M1130" s="185">
        <v>0</v>
      </c>
      <c r="N1130" s="65">
        <v>0</v>
      </c>
      <c r="O1130" s="225">
        <v>0</v>
      </c>
      <c r="P1130" s="24" t="s">
        <v>4573</v>
      </c>
    </row>
    <row r="1131" spans="2:16" ht="55.2" x14ac:dyDescent="0.3">
      <c r="B1131" s="52" t="s">
        <v>4576</v>
      </c>
      <c r="C1131" s="158" t="s">
        <v>4479</v>
      </c>
      <c r="D1131" s="74" t="s">
        <v>4480</v>
      </c>
      <c r="E1131" s="75" t="s">
        <v>4413</v>
      </c>
      <c r="F1131" s="74" t="s">
        <v>4481</v>
      </c>
      <c r="G1131" s="76">
        <v>6300000</v>
      </c>
      <c r="H1131" s="73" t="s">
        <v>4482</v>
      </c>
      <c r="I1131" s="77">
        <v>45684</v>
      </c>
      <c r="J1131" s="77">
        <v>45838</v>
      </c>
      <c r="K1131" s="28">
        <v>1</v>
      </c>
      <c r="L1131" s="225">
        <v>37800000</v>
      </c>
      <c r="M1131" s="185">
        <v>0</v>
      </c>
      <c r="N1131" s="65">
        <v>0</v>
      </c>
      <c r="O1131" s="225">
        <v>0</v>
      </c>
      <c r="P1131" s="24" t="s">
        <v>4573</v>
      </c>
    </row>
    <row r="1132" spans="2:16" ht="55.2" x14ac:dyDescent="0.3">
      <c r="B1132" s="52" t="s">
        <v>4576</v>
      </c>
      <c r="C1132" s="158" t="s">
        <v>4463</v>
      </c>
      <c r="D1132" s="74" t="s">
        <v>4483</v>
      </c>
      <c r="E1132" s="75" t="s">
        <v>4413</v>
      </c>
      <c r="F1132" s="74" t="s">
        <v>4484</v>
      </c>
      <c r="G1132" s="76">
        <v>4043400</v>
      </c>
      <c r="H1132" s="73" t="s">
        <v>4485</v>
      </c>
      <c r="I1132" s="77">
        <v>45684</v>
      </c>
      <c r="J1132" s="77">
        <v>45838</v>
      </c>
      <c r="K1132" s="28">
        <v>1</v>
      </c>
      <c r="L1132" s="225">
        <v>24260400</v>
      </c>
      <c r="M1132" s="185">
        <v>0</v>
      </c>
      <c r="N1132" s="65">
        <v>0</v>
      </c>
      <c r="O1132" s="225">
        <v>0</v>
      </c>
      <c r="P1132" s="24" t="s">
        <v>4571</v>
      </c>
    </row>
    <row r="1133" spans="2:16" ht="41.4" x14ac:dyDescent="0.3">
      <c r="B1133" s="52" t="s">
        <v>4576</v>
      </c>
      <c r="C1133" s="158" t="s">
        <v>4463</v>
      </c>
      <c r="D1133" s="74" t="s">
        <v>4486</v>
      </c>
      <c r="E1133" s="75" t="s">
        <v>4413</v>
      </c>
      <c r="F1133" s="74" t="s">
        <v>4487</v>
      </c>
      <c r="G1133" s="76">
        <v>4043400</v>
      </c>
      <c r="H1133" s="73" t="s">
        <v>4488</v>
      </c>
      <c r="I1133" s="77">
        <v>45684</v>
      </c>
      <c r="J1133" s="77">
        <v>45838</v>
      </c>
      <c r="K1133" s="28">
        <v>1</v>
      </c>
      <c r="L1133" s="225">
        <v>24260400</v>
      </c>
      <c r="M1133" s="185">
        <v>0</v>
      </c>
      <c r="N1133" s="65">
        <v>0</v>
      </c>
      <c r="O1133" s="225">
        <v>0</v>
      </c>
      <c r="P1133" s="24" t="s">
        <v>4572</v>
      </c>
    </row>
    <row r="1134" spans="2:16" ht="41.4" x14ac:dyDescent="0.3">
      <c r="B1134" s="52" t="s">
        <v>4576</v>
      </c>
      <c r="C1134" s="158" t="s">
        <v>4489</v>
      </c>
      <c r="D1134" s="74" t="s">
        <v>4490</v>
      </c>
      <c r="E1134" s="75" t="s">
        <v>4413</v>
      </c>
      <c r="F1134" s="74" t="s">
        <v>4491</v>
      </c>
      <c r="G1134" s="76">
        <v>8000000</v>
      </c>
      <c r="H1134" s="73" t="s">
        <v>4492</v>
      </c>
      <c r="I1134" s="77">
        <v>45684</v>
      </c>
      <c r="J1134" s="77">
        <v>45838</v>
      </c>
      <c r="K1134" s="28">
        <v>1</v>
      </c>
      <c r="L1134" s="225">
        <v>48000000</v>
      </c>
      <c r="M1134" s="185">
        <v>0</v>
      </c>
      <c r="N1134" s="65">
        <v>0</v>
      </c>
      <c r="O1134" s="225">
        <v>0</v>
      </c>
      <c r="P1134" s="24" t="s">
        <v>4571</v>
      </c>
    </row>
    <row r="1135" spans="2:16" ht="27.6" x14ac:dyDescent="0.3">
      <c r="B1135" s="52" t="s">
        <v>4576</v>
      </c>
      <c r="C1135" s="168" t="s">
        <v>4493</v>
      </c>
      <c r="D1135" s="74" t="s">
        <v>4494</v>
      </c>
      <c r="E1135" s="75" t="s">
        <v>4413</v>
      </c>
      <c r="F1135" s="74" t="s">
        <v>4495</v>
      </c>
      <c r="G1135" s="190">
        <v>5001920</v>
      </c>
      <c r="H1135" s="201" t="s">
        <v>4496</v>
      </c>
      <c r="I1135" s="77">
        <v>45684</v>
      </c>
      <c r="J1135" s="77">
        <v>45838</v>
      </c>
      <c r="K1135" s="28">
        <v>1</v>
      </c>
      <c r="L1135" s="233">
        <v>27510560</v>
      </c>
      <c r="M1135" s="185">
        <v>0</v>
      </c>
      <c r="N1135" s="65">
        <v>0</v>
      </c>
      <c r="O1135" s="225">
        <v>0</v>
      </c>
      <c r="P1135" s="24" t="s">
        <v>4573</v>
      </c>
    </row>
    <row r="1136" spans="2:16" ht="69" x14ac:dyDescent="0.3">
      <c r="B1136" s="52" t="s">
        <v>4576</v>
      </c>
      <c r="C1136" s="73" t="s">
        <v>4497</v>
      </c>
      <c r="D1136" s="74" t="s">
        <v>4498</v>
      </c>
      <c r="E1136" s="75" t="s">
        <v>4413</v>
      </c>
      <c r="F1136" s="74" t="s">
        <v>4499</v>
      </c>
      <c r="G1136" s="76">
        <v>7000000</v>
      </c>
      <c r="H1136" s="73" t="s">
        <v>4500</v>
      </c>
      <c r="I1136" s="77">
        <v>45684</v>
      </c>
      <c r="J1136" s="77">
        <v>45838</v>
      </c>
      <c r="K1136" s="28">
        <v>1</v>
      </c>
      <c r="L1136" s="228">
        <v>38500000</v>
      </c>
      <c r="M1136" s="185">
        <v>0</v>
      </c>
      <c r="N1136" s="65">
        <v>0</v>
      </c>
      <c r="O1136" s="225">
        <v>0</v>
      </c>
      <c r="P1136" s="24" t="s">
        <v>4573</v>
      </c>
    </row>
    <row r="1137" spans="2:16" ht="55.2" x14ac:dyDescent="0.3">
      <c r="B1137" s="52" t="s">
        <v>4576</v>
      </c>
      <c r="C1137" s="73" t="s">
        <v>4501</v>
      </c>
      <c r="D1137" s="74" t="s">
        <v>4502</v>
      </c>
      <c r="E1137" s="75" t="s">
        <v>4413</v>
      </c>
      <c r="F1137" s="74" t="s">
        <v>4503</v>
      </c>
      <c r="G1137" s="76">
        <v>2982100</v>
      </c>
      <c r="H1137" s="73" t="s">
        <v>4504</v>
      </c>
      <c r="I1137" s="77">
        <v>45684</v>
      </c>
      <c r="J1137" s="77">
        <v>45838</v>
      </c>
      <c r="K1137" s="28">
        <v>1</v>
      </c>
      <c r="L1137" s="228">
        <v>17892600</v>
      </c>
      <c r="M1137" s="185">
        <v>0</v>
      </c>
      <c r="N1137" s="65">
        <v>0</v>
      </c>
      <c r="O1137" s="225">
        <v>0</v>
      </c>
      <c r="P1137" s="24" t="s">
        <v>4571</v>
      </c>
    </row>
    <row r="1138" spans="2:16" ht="165.6" x14ac:dyDescent="0.3">
      <c r="B1138" s="52" t="s">
        <v>4576</v>
      </c>
      <c r="C1138" s="73" t="s">
        <v>4505</v>
      </c>
      <c r="D1138" s="74" t="s">
        <v>4506</v>
      </c>
      <c r="E1138" s="75" t="s">
        <v>4413</v>
      </c>
      <c r="F1138" s="74" t="s">
        <v>4507</v>
      </c>
      <c r="G1138" s="76">
        <v>4043400</v>
      </c>
      <c r="H1138" s="203" t="s">
        <v>4508</v>
      </c>
      <c r="I1138" s="77">
        <v>45684</v>
      </c>
      <c r="J1138" s="77">
        <v>45838</v>
      </c>
      <c r="K1138" s="28">
        <v>1</v>
      </c>
      <c r="L1138" s="228">
        <v>24260400</v>
      </c>
      <c r="M1138" s="185">
        <v>0</v>
      </c>
      <c r="N1138" s="65">
        <v>0</v>
      </c>
      <c r="O1138" s="225">
        <v>0</v>
      </c>
      <c r="P1138" s="24" t="s">
        <v>4575</v>
      </c>
    </row>
    <row r="1139" spans="2:16" ht="69" x14ac:dyDescent="0.3">
      <c r="B1139" s="52" t="s">
        <v>4576</v>
      </c>
      <c r="C1139" s="73" t="s">
        <v>4509</v>
      </c>
      <c r="D1139" s="74" t="s">
        <v>4510</v>
      </c>
      <c r="E1139" s="75" t="s">
        <v>4413</v>
      </c>
      <c r="F1139" s="74" t="s">
        <v>4511</v>
      </c>
      <c r="G1139" s="76">
        <v>6500000</v>
      </c>
      <c r="H1139" s="73" t="s">
        <v>4512</v>
      </c>
      <c r="I1139" s="77">
        <v>45684</v>
      </c>
      <c r="J1139" s="77">
        <v>45838</v>
      </c>
      <c r="K1139" s="28">
        <v>1</v>
      </c>
      <c r="L1139" s="228">
        <v>39000000</v>
      </c>
      <c r="M1139" s="185">
        <v>0</v>
      </c>
      <c r="N1139" s="65">
        <v>0</v>
      </c>
      <c r="O1139" s="225">
        <v>0</v>
      </c>
      <c r="P1139" s="24" t="s">
        <v>4575</v>
      </c>
    </row>
    <row r="1140" spans="2:16" ht="138" x14ac:dyDescent="0.3">
      <c r="B1140" s="52" t="s">
        <v>4576</v>
      </c>
      <c r="C1140" s="73" t="s">
        <v>4513</v>
      </c>
      <c r="D1140" s="74" t="s">
        <v>4514</v>
      </c>
      <c r="E1140" s="75" t="s">
        <v>4413</v>
      </c>
      <c r="F1140" s="74" t="s">
        <v>4515</v>
      </c>
      <c r="G1140" s="76">
        <v>4043400</v>
      </c>
      <c r="H1140" s="73" t="s">
        <v>4516</v>
      </c>
      <c r="I1140" s="77">
        <v>45684</v>
      </c>
      <c r="J1140" s="77">
        <v>45838</v>
      </c>
      <c r="K1140" s="28">
        <v>1</v>
      </c>
      <c r="L1140" s="228">
        <v>24260400</v>
      </c>
      <c r="M1140" s="185">
        <v>0</v>
      </c>
      <c r="N1140" s="65">
        <v>0</v>
      </c>
      <c r="O1140" s="225">
        <v>0</v>
      </c>
      <c r="P1140" s="24" t="s">
        <v>4575</v>
      </c>
    </row>
    <row r="1141" spans="2:16" ht="41.4" x14ac:dyDescent="0.3">
      <c r="B1141" s="52" t="s">
        <v>4576</v>
      </c>
      <c r="C1141" s="73" t="s">
        <v>4517</v>
      </c>
      <c r="D1141" s="74" t="s">
        <v>4518</v>
      </c>
      <c r="E1141" s="75" t="s">
        <v>4413</v>
      </c>
      <c r="F1141" s="74" t="s">
        <v>4519</v>
      </c>
      <c r="G1141" s="76">
        <v>4043400</v>
      </c>
      <c r="H1141" s="73" t="s">
        <v>4520</v>
      </c>
      <c r="I1141" s="77">
        <v>45684</v>
      </c>
      <c r="J1141" s="77">
        <v>45838</v>
      </c>
      <c r="K1141" s="28">
        <v>1</v>
      </c>
      <c r="L1141" s="228">
        <v>24260400</v>
      </c>
      <c r="M1141" s="185">
        <v>0</v>
      </c>
      <c r="N1141" s="65">
        <v>0</v>
      </c>
      <c r="O1141" s="225">
        <v>0</v>
      </c>
      <c r="P1141" s="24" t="s">
        <v>4575</v>
      </c>
    </row>
    <row r="1142" spans="2:16" ht="41.4" x14ac:dyDescent="0.3">
      <c r="B1142" s="52" t="s">
        <v>4576</v>
      </c>
      <c r="C1142" s="73" t="s">
        <v>4521</v>
      </c>
      <c r="D1142" s="74" t="s">
        <v>4522</v>
      </c>
      <c r="E1142" s="75" t="s">
        <v>4413</v>
      </c>
      <c r="F1142" s="74" t="s">
        <v>4523</v>
      </c>
      <c r="G1142" s="76">
        <v>5427520</v>
      </c>
      <c r="H1142" s="73" t="s">
        <v>4524</v>
      </c>
      <c r="I1142" s="77">
        <v>45684</v>
      </c>
      <c r="J1142" s="77">
        <v>45838</v>
      </c>
      <c r="K1142" s="28">
        <v>1</v>
      </c>
      <c r="L1142" s="228">
        <v>32565120</v>
      </c>
      <c r="M1142" s="185">
        <v>0</v>
      </c>
      <c r="N1142" s="65">
        <v>0</v>
      </c>
      <c r="O1142" s="225">
        <v>0</v>
      </c>
      <c r="P1142" s="24" t="s">
        <v>4575</v>
      </c>
    </row>
    <row r="1143" spans="2:16" ht="41.4" x14ac:dyDescent="0.3">
      <c r="B1143" s="52" t="s">
        <v>4576</v>
      </c>
      <c r="C1143" s="73" t="s">
        <v>4525</v>
      </c>
      <c r="D1143" s="74" t="s">
        <v>4526</v>
      </c>
      <c r="E1143" s="75" t="s">
        <v>4413</v>
      </c>
      <c r="F1143" s="74" t="s">
        <v>4527</v>
      </c>
      <c r="G1143" s="76">
        <v>6725400</v>
      </c>
      <c r="H1143" s="73" t="s">
        <v>4528</v>
      </c>
      <c r="I1143" s="77">
        <v>45684</v>
      </c>
      <c r="J1143" s="77">
        <v>45838</v>
      </c>
      <c r="K1143" s="28">
        <v>1</v>
      </c>
      <c r="L1143" s="4">
        <v>53803200</v>
      </c>
      <c r="M1143" s="185">
        <v>0</v>
      </c>
      <c r="N1143" s="65">
        <v>0</v>
      </c>
      <c r="O1143" s="225">
        <v>0</v>
      </c>
      <c r="P1143" s="24" t="s">
        <v>4575</v>
      </c>
    </row>
    <row r="1144" spans="2:16" ht="41.4" x14ac:dyDescent="0.3">
      <c r="B1144" s="52" t="s">
        <v>4576</v>
      </c>
      <c r="C1144" s="73" t="s">
        <v>4529</v>
      </c>
      <c r="D1144" s="74" t="s">
        <v>4530</v>
      </c>
      <c r="E1144" s="75" t="s">
        <v>4413</v>
      </c>
      <c r="F1144" s="74" t="s">
        <v>4531</v>
      </c>
      <c r="G1144" s="76">
        <v>5427520</v>
      </c>
      <c r="H1144" s="73" t="s">
        <v>4532</v>
      </c>
      <c r="I1144" s="77">
        <v>45684</v>
      </c>
      <c r="J1144" s="77">
        <v>45838</v>
      </c>
      <c r="K1144" s="28">
        <v>1</v>
      </c>
      <c r="L1144" s="63">
        <v>40706400</v>
      </c>
      <c r="M1144" s="185">
        <v>0</v>
      </c>
      <c r="N1144" s="65">
        <v>0</v>
      </c>
      <c r="O1144" s="225">
        <v>0</v>
      </c>
      <c r="P1144" s="24" t="s">
        <v>4575</v>
      </c>
    </row>
    <row r="1145" spans="2:16" ht="96.6" x14ac:dyDescent="0.3">
      <c r="B1145" s="52" t="s">
        <v>4576</v>
      </c>
      <c r="C1145" s="158" t="s">
        <v>4424</v>
      </c>
      <c r="D1145" s="74" t="s">
        <v>4533</v>
      </c>
      <c r="E1145" s="75" t="s">
        <v>4413</v>
      </c>
      <c r="F1145" s="74" t="s">
        <v>4534</v>
      </c>
      <c r="G1145" s="178">
        <v>6500000</v>
      </c>
      <c r="H1145" s="73" t="s">
        <v>4535</v>
      </c>
      <c r="I1145" s="77" t="s">
        <v>4536</v>
      </c>
      <c r="J1145" s="77">
        <v>45838</v>
      </c>
      <c r="K1145" s="28">
        <v>1</v>
      </c>
      <c r="L1145" s="63">
        <v>45500000</v>
      </c>
      <c r="M1145" s="185">
        <v>0</v>
      </c>
      <c r="N1145" s="65">
        <v>0</v>
      </c>
      <c r="O1145" s="225">
        <v>0</v>
      </c>
      <c r="P1145" s="24" t="s">
        <v>4573</v>
      </c>
    </row>
    <row r="1146" spans="2:16" ht="82.8" x14ac:dyDescent="0.3">
      <c r="B1146" s="52" t="s">
        <v>4576</v>
      </c>
      <c r="C1146" s="158" t="s">
        <v>4438</v>
      </c>
      <c r="D1146" s="74" t="s">
        <v>4537</v>
      </c>
      <c r="E1146" s="75" t="s">
        <v>4413</v>
      </c>
      <c r="F1146" s="74" t="s">
        <v>4538</v>
      </c>
      <c r="G1146" s="178">
        <v>7200000</v>
      </c>
      <c r="H1146" s="73" t="s">
        <v>4539</v>
      </c>
      <c r="I1146" s="77" t="s">
        <v>4536</v>
      </c>
      <c r="J1146" s="77">
        <v>45838</v>
      </c>
      <c r="K1146" s="28">
        <v>1</v>
      </c>
      <c r="L1146" s="63">
        <v>50400000</v>
      </c>
      <c r="M1146" s="185">
        <v>0</v>
      </c>
      <c r="N1146" s="65">
        <v>0</v>
      </c>
      <c r="O1146" s="225">
        <v>0</v>
      </c>
      <c r="P1146" s="24" t="s">
        <v>4573</v>
      </c>
    </row>
    <row r="1147" spans="2:16" ht="41.4" x14ac:dyDescent="0.3">
      <c r="B1147" s="52" t="s">
        <v>4576</v>
      </c>
      <c r="C1147" s="158" t="s">
        <v>4493</v>
      </c>
      <c r="D1147" s="74" t="s">
        <v>4540</v>
      </c>
      <c r="E1147" s="75" t="s">
        <v>4413</v>
      </c>
      <c r="F1147" s="74" t="s">
        <v>4541</v>
      </c>
      <c r="G1147" s="178">
        <v>6500000</v>
      </c>
      <c r="H1147" s="73" t="s">
        <v>4542</v>
      </c>
      <c r="I1147" s="77" t="s">
        <v>4536</v>
      </c>
      <c r="J1147" s="77">
        <v>45838</v>
      </c>
      <c r="K1147" s="28">
        <v>1</v>
      </c>
      <c r="L1147" s="63">
        <v>45500000</v>
      </c>
      <c r="M1147" s="185">
        <v>0</v>
      </c>
      <c r="N1147" s="65">
        <v>0</v>
      </c>
      <c r="O1147" s="225">
        <v>0</v>
      </c>
      <c r="P1147" s="24" t="s">
        <v>4573</v>
      </c>
    </row>
    <row r="1148" spans="2:16" ht="124.2" x14ac:dyDescent="0.3">
      <c r="B1148" s="52" t="s">
        <v>4576</v>
      </c>
      <c r="C1148" s="158" t="s">
        <v>4463</v>
      </c>
      <c r="D1148" s="74" t="s">
        <v>4543</v>
      </c>
      <c r="E1148" s="75" t="s">
        <v>4413</v>
      </c>
      <c r="F1148" s="74" t="s">
        <v>4544</v>
      </c>
      <c r="G1148" s="178">
        <v>4043400</v>
      </c>
      <c r="H1148" s="73" t="s">
        <v>4545</v>
      </c>
      <c r="I1148" s="77" t="s">
        <v>4536</v>
      </c>
      <c r="J1148" s="77">
        <v>45838</v>
      </c>
      <c r="K1148" s="28">
        <v>1</v>
      </c>
      <c r="L1148" s="63">
        <v>28303800</v>
      </c>
      <c r="M1148" s="185">
        <v>0</v>
      </c>
      <c r="N1148" s="65">
        <v>0</v>
      </c>
      <c r="O1148" s="225">
        <v>0</v>
      </c>
      <c r="P1148" s="24" t="s">
        <v>4573</v>
      </c>
    </row>
    <row r="1149" spans="2:16" ht="69" x14ac:dyDescent="0.3">
      <c r="B1149" s="52" t="s">
        <v>4576</v>
      </c>
      <c r="C1149" s="158" t="s">
        <v>4424</v>
      </c>
      <c r="D1149" s="74" t="s">
        <v>4546</v>
      </c>
      <c r="E1149" s="75" t="s">
        <v>4413</v>
      </c>
      <c r="F1149" s="74" t="s">
        <v>4547</v>
      </c>
      <c r="G1149" s="178">
        <v>7000000</v>
      </c>
      <c r="H1149" s="73" t="s">
        <v>4548</v>
      </c>
      <c r="I1149" s="77" t="s">
        <v>4536</v>
      </c>
      <c r="J1149" s="77">
        <v>45838</v>
      </c>
      <c r="K1149" s="28">
        <v>1</v>
      </c>
      <c r="L1149" s="63">
        <v>49000000</v>
      </c>
      <c r="M1149" s="185">
        <v>0</v>
      </c>
      <c r="N1149" s="65">
        <v>0</v>
      </c>
      <c r="O1149" s="225">
        <v>0</v>
      </c>
      <c r="P1149" s="24" t="s">
        <v>4573</v>
      </c>
    </row>
    <row r="1150" spans="2:16" ht="55.2" x14ac:dyDescent="0.3">
      <c r="B1150" s="52" t="s">
        <v>4576</v>
      </c>
      <c r="C1150" s="158" t="s">
        <v>4424</v>
      </c>
      <c r="D1150" s="74" t="s">
        <v>4549</v>
      </c>
      <c r="E1150" s="75" t="s">
        <v>4413</v>
      </c>
      <c r="F1150" s="74" t="s">
        <v>4550</v>
      </c>
      <c r="G1150" s="178">
        <v>7000000</v>
      </c>
      <c r="H1150" s="73" t="s">
        <v>4551</v>
      </c>
      <c r="I1150" s="77" t="s">
        <v>4536</v>
      </c>
      <c r="J1150" s="77">
        <v>45838</v>
      </c>
      <c r="K1150" s="28">
        <v>1</v>
      </c>
      <c r="L1150" s="63">
        <v>49000000</v>
      </c>
      <c r="M1150" s="185">
        <v>0</v>
      </c>
      <c r="N1150" s="65">
        <v>0</v>
      </c>
      <c r="O1150" s="225">
        <v>0</v>
      </c>
      <c r="P1150" s="24" t="s">
        <v>4573</v>
      </c>
    </row>
    <row r="1151" spans="2:16" ht="41.4" x14ac:dyDescent="0.3">
      <c r="B1151" s="52" t="s">
        <v>4576</v>
      </c>
      <c r="C1151" s="158" t="s">
        <v>4424</v>
      </c>
      <c r="D1151" s="74" t="s">
        <v>4552</v>
      </c>
      <c r="E1151" s="75" t="s">
        <v>4413</v>
      </c>
      <c r="F1151" s="74" t="s">
        <v>4553</v>
      </c>
      <c r="G1151" s="178">
        <v>6000000</v>
      </c>
      <c r="H1151" s="73" t="s">
        <v>4554</v>
      </c>
      <c r="I1151" s="77" t="s">
        <v>4536</v>
      </c>
      <c r="J1151" s="77">
        <v>45838</v>
      </c>
      <c r="K1151" s="28">
        <v>1</v>
      </c>
      <c r="L1151" s="63">
        <v>42000000</v>
      </c>
      <c r="M1151" s="185">
        <v>0</v>
      </c>
      <c r="N1151" s="65">
        <v>0</v>
      </c>
      <c r="O1151" s="225">
        <v>0</v>
      </c>
      <c r="P1151" s="24" t="s">
        <v>4573</v>
      </c>
    </row>
    <row r="1152" spans="2:16" ht="69" x14ac:dyDescent="0.3">
      <c r="B1152" s="52" t="s">
        <v>4576</v>
      </c>
      <c r="C1152" s="158" t="s">
        <v>4463</v>
      </c>
      <c r="D1152" s="74" t="s">
        <v>4555</v>
      </c>
      <c r="E1152" s="75" t="s">
        <v>4413</v>
      </c>
      <c r="F1152" s="74" t="s">
        <v>4556</v>
      </c>
      <c r="G1152" s="184">
        <v>5001920</v>
      </c>
      <c r="H1152" s="73" t="s">
        <v>4557</v>
      </c>
      <c r="I1152" s="77" t="s">
        <v>4536</v>
      </c>
      <c r="J1152" s="77">
        <v>45838</v>
      </c>
      <c r="K1152" s="28">
        <v>1</v>
      </c>
      <c r="L1152" s="63">
        <v>35013440</v>
      </c>
      <c r="M1152" s="185">
        <v>0</v>
      </c>
      <c r="N1152" s="65">
        <v>0</v>
      </c>
      <c r="O1152" s="225">
        <v>0</v>
      </c>
      <c r="P1152" s="24" t="s">
        <v>4573</v>
      </c>
    </row>
    <row r="1153" spans="2:16" ht="55.2" x14ac:dyDescent="0.3">
      <c r="B1153" s="52" t="s">
        <v>4576</v>
      </c>
      <c r="C1153" s="168" t="s">
        <v>4558</v>
      </c>
      <c r="D1153" s="172" t="s">
        <v>4559</v>
      </c>
      <c r="E1153" s="75" t="s">
        <v>4413</v>
      </c>
      <c r="F1153" s="172" t="s">
        <v>4560</v>
      </c>
      <c r="G1153" s="188">
        <v>8000000</v>
      </c>
      <c r="H1153" s="73" t="s">
        <v>4561</v>
      </c>
      <c r="I1153" s="77" t="s">
        <v>4536</v>
      </c>
      <c r="J1153" s="77">
        <v>45838</v>
      </c>
      <c r="K1153" s="28">
        <v>1</v>
      </c>
      <c r="L1153" s="63">
        <v>56000000</v>
      </c>
      <c r="M1153" s="185">
        <v>0</v>
      </c>
      <c r="N1153" s="65">
        <v>0</v>
      </c>
      <c r="O1153" s="225">
        <v>0</v>
      </c>
      <c r="P1153" s="24" t="s">
        <v>4573</v>
      </c>
    </row>
    <row r="1154" spans="2:16" ht="41.4" x14ac:dyDescent="0.3">
      <c r="B1154" s="52" t="s">
        <v>4576</v>
      </c>
      <c r="C1154" s="164" t="s">
        <v>4428</v>
      </c>
      <c r="D1154" s="171" t="s">
        <v>4562</v>
      </c>
      <c r="E1154" s="75" t="s">
        <v>4413</v>
      </c>
      <c r="F1154" s="177" t="s">
        <v>4563</v>
      </c>
      <c r="G1154" s="184">
        <v>8000000</v>
      </c>
      <c r="H1154" s="197" t="s">
        <v>4564</v>
      </c>
      <c r="I1154" s="77">
        <v>45904</v>
      </c>
      <c r="J1154" s="77">
        <v>45838</v>
      </c>
      <c r="K1154" s="28">
        <v>1</v>
      </c>
      <c r="L1154" s="230">
        <v>40000000</v>
      </c>
      <c r="M1154" s="185">
        <v>0</v>
      </c>
      <c r="N1154" s="65">
        <v>0</v>
      </c>
      <c r="O1154" s="225">
        <v>0</v>
      </c>
      <c r="P1154" s="24" t="s">
        <v>4571</v>
      </c>
    </row>
    <row r="1155" spans="2:16" ht="41.4" x14ac:dyDescent="0.3">
      <c r="B1155" s="52" t="s">
        <v>4576</v>
      </c>
      <c r="C1155" s="167" t="s">
        <v>4577</v>
      </c>
      <c r="D1155" s="151" t="s">
        <v>4565</v>
      </c>
      <c r="E1155" s="75" t="s">
        <v>4413</v>
      </c>
      <c r="F1155" s="177" t="s">
        <v>4566</v>
      </c>
      <c r="G1155" s="184">
        <v>4043400</v>
      </c>
      <c r="H1155" s="197" t="s">
        <v>4567</v>
      </c>
      <c r="I1155" s="77">
        <v>45848</v>
      </c>
      <c r="J1155" s="77">
        <v>45900</v>
      </c>
      <c r="K1155" s="28">
        <v>1</v>
      </c>
      <c r="L1155" s="233">
        <v>8086800</v>
      </c>
      <c r="M1155" s="185">
        <v>0</v>
      </c>
      <c r="N1155" s="25" t="s">
        <v>4568</v>
      </c>
      <c r="O1155" s="225">
        <v>0</v>
      </c>
      <c r="P1155" s="24" t="s">
        <v>4575</v>
      </c>
    </row>
    <row r="1156" spans="2:16" ht="41.4" x14ac:dyDescent="0.3">
      <c r="B1156" s="52" t="s">
        <v>4576</v>
      </c>
      <c r="C1156" s="163" t="s">
        <v>4513</v>
      </c>
      <c r="D1156" s="170" t="s">
        <v>4569</v>
      </c>
      <c r="E1156" s="75" t="s">
        <v>4413</v>
      </c>
      <c r="F1156" s="151" t="s">
        <v>4570</v>
      </c>
      <c r="G1156" s="178">
        <v>4043400</v>
      </c>
      <c r="H1156" s="196" t="s">
        <v>714</v>
      </c>
      <c r="I1156" s="77">
        <v>45848</v>
      </c>
      <c r="J1156" s="77">
        <v>45900</v>
      </c>
      <c r="K1156" s="28">
        <v>1</v>
      </c>
      <c r="L1156" s="4">
        <v>8086800</v>
      </c>
      <c r="M1156" s="185">
        <v>0</v>
      </c>
      <c r="N1156" s="25" t="s">
        <v>4568</v>
      </c>
      <c r="O1156" s="225">
        <v>0</v>
      </c>
      <c r="P1156" s="24" t="s">
        <v>4575</v>
      </c>
    </row>
  </sheetData>
  <autoFilter ref="B3:O1156" xr:uid="{00000000-0009-0000-0000-000000000000}">
    <sortState xmlns:xlrd2="http://schemas.microsoft.com/office/spreadsheetml/2017/richdata2" ref="B4:O1156">
      <sortCondition descending="1" ref="B3:B1156"/>
    </sortState>
  </autoFilter>
  <mergeCells count="3">
    <mergeCell ref="B2:I2"/>
    <mergeCell ref="J2:O2"/>
    <mergeCell ref="B1:O1"/>
  </mergeCells>
  <conditionalFormatting sqref="C177:C180 C169 C171 C173:C174 C183 C185:C187">
    <cfRule type="duplicateValues" dxfId="29" priority="42"/>
  </conditionalFormatting>
  <conditionalFormatting sqref="C910:C930">
    <cfRule type="cellIs" dxfId="28" priority="6" operator="equal">
      <formula>""</formula>
    </cfRule>
  </conditionalFormatting>
  <conditionalFormatting sqref="D114:D161">
    <cfRule type="duplicateValues" dxfId="27" priority="37"/>
  </conditionalFormatting>
  <conditionalFormatting sqref="D162:D163">
    <cfRule type="duplicateValues" dxfId="26" priority="33"/>
    <cfRule type="duplicateValues" dxfId="25" priority="34"/>
  </conditionalFormatting>
  <conditionalFormatting sqref="D169:D211">
    <cfRule type="duplicateValues" dxfId="24" priority="44"/>
    <cfRule type="duplicateValues" dxfId="23" priority="45"/>
  </conditionalFormatting>
  <conditionalFormatting sqref="D276:D278">
    <cfRule type="duplicateValues" dxfId="22" priority="40"/>
    <cfRule type="duplicateValues" dxfId="21" priority="41"/>
  </conditionalFormatting>
  <conditionalFormatting sqref="D279:D387">
    <cfRule type="duplicateValues" dxfId="20" priority="23"/>
  </conditionalFormatting>
  <conditionalFormatting sqref="D556:D564">
    <cfRule type="duplicateValues" dxfId="19" priority="17"/>
  </conditionalFormatting>
  <conditionalFormatting sqref="D565:D585">
    <cfRule type="duplicateValues" dxfId="18" priority="18"/>
  </conditionalFormatting>
  <conditionalFormatting sqref="D586:D750">
    <cfRule type="duplicateValues" dxfId="17" priority="20"/>
  </conditionalFormatting>
  <conditionalFormatting sqref="D751:D778">
    <cfRule type="duplicateValues" dxfId="16" priority="19"/>
  </conditionalFormatting>
  <conditionalFormatting sqref="D779:D871">
    <cfRule type="duplicateValues" dxfId="15" priority="16"/>
  </conditionalFormatting>
  <conditionalFormatting sqref="D875">
    <cfRule type="duplicateValues" dxfId="14" priority="8"/>
    <cfRule type="duplicateValues" dxfId="13" priority="9"/>
  </conditionalFormatting>
  <conditionalFormatting sqref="F114:F140 F142:F160">
    <cfRule type="duplicateValues" dxfId="12" priority="36"/>
  </conditionalFormatting>
  <conditionalFormatting sqref="F141">
    <cfRule type="duplicateValues" dxfId="11" priority="35"/>
  </conditionalFormatting>
  <conditionalFormatting sqref="F162:F163">
    <cfRule type="duplicateValues" dxfId="10" priority="32"/>
  </conditionalFormatting>
  <conditionalFormatting sqref="F279:F387">
    <cfRule type="duplicateValues" dxfId="9" priority="22"/>
  </conditionalFormatting>
  <conditionalFormatting sqref="F910:F930">
    <cfRule type="duplicateValues" dxfId="8" priority="2"/>
  </conditionalFormatting>
  <conditionalFormatting sqref="F931:F1059 F879:F909">
    <cfRule type="duplicateValues" dxfId="7" priority="7"/>
  </conditionalFormatting>
  <conditionalFormatting sqref="G910:J913 E910:F930 G914:H919 G920:J920 G921:H923 G924:J926 G927:H927 G928:J930">
    <cfRule type="cellIs" dxfId="6" priority="5" operator="equal">
      <formula>""</formula>
    </cfRule>
  </conditionalFormatting>
  <conditionalFormatting sqref="H279:H387">
    <cfRule type="duplicateValues" dxfId="5" priority="21"/>
  </conditionalFormatting>
  <conditionalFormatting sqref="H873">
    <cfRule type="duplicateValues" dxfId="4" priority="12"/>
    <cfRule type="duplicateValues" dxfId="3" priority="13"/>
  </conditionalFormatting>
  <conditionalFormatting sqref="L910:L911">
    <cfRule type="cellIs" dxfId="2" priority="4" operator="equal">
      <formula>""</formula>
    </cfRule>
  </conditionalFormatting>
  <conditionalFormatting sqref="N910:O913 O916 N920:O920 N924:O926 N928:O930">
    <cfRule type="cellIs" dxfId="1" priority="3" operator="equal">
      <formula>""</formula>
    </cfRule>
  </conditionalFormatting>
  <conditionalFormatting sqref="P910:P930">
    <cfRule type="cellIs" dxfId="0" priority="1" operator="equal">
      <formula>""</formula>
    </cfRule>
  </conditionalFormatting>
  <dataValidations disablePrompts="1" count="2">
    <dataValidation type="whole" allowBlank="1" showInputMessage="1" showErrorMessage="1" error="Favor registrar el documento sin caracteres especiales (puntos, etc)" sqref="H372:H382" xr:uid="{8F96EE4B-31B4-4372-9D95-15B6E1A2FD2D}">
      <formula1>0</formula1>
      <formula2>20000000</formula2>
    </dataValidation>
    <dataValidation type="whole" allowBlank="1" showInputMessage="1" showErrorMessage="1" error="Por favor registrar valores numéricos_x000a_" sqref="G279:G362 G365:G387 L1143:L1154" xr:uid="{3E0B543C-D54D-49DC-BCF1-AD1B932F8462}">
      <formula1>0</formula1>
      <formula2>200000000</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Hoja2!$D$2:$D$6</xm:f>
          </x14:formula1>
          <xm:sqref>E87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0"/>
  <sheetViews>
    <sheetView zoomScale="130" zoomScaleNormal="130" workbookViewId="0">
      <selection activeCell="D6" sqref="D6"/>
    </sheetView>
  </sheetViews>
  <sheetFormatPr baseColWidth="10" defaultColWidth="11.44140625" defaultRowHeight="14.4" x14ac:dyDescent="0.3"/>
  <cols>
    <col min="1" max="1" width="2.109375" customWidth="1"/>
    <col min="2" max="2" width="15.5546875" bestFit="1" customWidth="1"/>
    <col min="4" max="4" width="17.88671875" customWidth="1"/>
  </cols>
  <sheetData>
    <row r="2" spans="2:4" x14ac:dyDescent="0.3">
      <c r="B2" t="s">
        <v>16</v>
      </c>
      <c r="D2" t="s">
        <v>19</v>
      </c>
    </row>
    <row r="3" spans="2:4" x14ac:dyDescent="0.3">
      <c r="B3" t="s">
        <v>317</v>
      </c>
      <c r="D3" t="s">
        <v>318</v>
      </c>
    </row>
    <row r="4" spans="2:4" x14ac:dyDescent="0.3">
      <c r="B4" t="s">
        <v>319</v>
      </c>
      <c r="D4" t="s">
        <v>320</v>
      </c>
    </row>
    <row r="5" spans="2:4" x14ac:dyDescent="0.3">
      <c r="B5" t="s">
        <v>321</v>
      </c>
      <c r="D5" t="s">
        <v>322</v>
      </c>
    </row>
    <row r="6" spans="2:4" x14ac:dyDescent="0.3">
      <c r="B6" t="s">
        <v>323</v>
      </c>
      <c r="D6" t="s">
        <v>273</v>
      </c>
    </row>
    <row r="7" spans="2:4" x14ac:dyDescent="0.3">
      <c r="B7" t="s">
        <v>324</v>
      </c>
    </row>
    <row r="8" spans="2:4" x14ac:dyDescent="0.3">
      <c r="B8" t="s">
        <v>325</v>
      </c>
    </row>
    <row r="9" spans="2:4" x14ac:dyDescent="0.3">
      <c r="B9" t="s">
        <v>326</v>
      </c>
    </row>
    <row r="10" spans="2:4" x14ac:dyDescent="0.3">
      <c r="B10" t="s">
        <v>327</v>
      </c>
    </row>
  </sheetData>
  <sortState xmlns:xlrd2="http://schemas.microsoft.com/office/spreadsheetml/2017/richdata2" ref="B2:C10">
    <sortCondition ref="C2:C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INFORMACIÓN</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Alejandro Paz</dc:creator>
  <cp:keywords/>
  <dc:description/>
  <cp:lastModifiedBy>recepcion-gae</cp:lastModifiedBy>
  <cp:revision/>
  <dcterms:created xsi:type="dcterms:W3CDTF">2023-09-11T16:24:48Z</dcterms:created>
  <dcterms:modified xsi:type="dcterms:W3CDTF">2025-08-15T02:04:07Z</dcterms:modified>
  <cp:category/>
  <cp:contentStatus/>
</cp:coreProperties>
</file>